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erd\Downloads\"/>
    </mc:Choice>
  </mc:AlternateContent>
  <xr:revisionPtr revIDLastSave="0" documentId="13_ncr:1_{03A5EC1A-27DF-43F7-AE4C-B4D20491A107}" xr6:coauthVersionLast="47" xr6:coauthVersionMax="47" xr10:uidLastSave="{00000000-0000-0000-0000-000000000000}"/>
  <workbookProtection lockStructure="1"/>
  <bookViews>
    <workbookView xWindow="28680" yWindow="-120" windowWidth="24240" windowHeight="13020" activeTab="2" xr2:uid="{00000000-000D-0000-FFFF-FFFF00000000}"/>
  </bookViews>
  <sheets>
    <sheet name="93年以後試算表" sheetId="1" r:id="rId1"/>
    <sheet name="設定" sheetId="4" state="hidden" r:id="rId2"/>
    <sheet name="111年以後試算表" sheetId="8" r:id="rId3"/>
  </sheets>
  <externalReferences>
    <externalReference r:id="rId4"/>
  </externalReferences>
  <definedNames>
    <definedName name="工程代碼">[1]設定!$A$13:$A$24</definedName>
    <definedName name="日">[1]設定!$C$27:$C$57</definedName>
    <definedName name="月">[1]設定!$B$27:$B$38</definedName>
    <definedName name="年">[1]設定!$A$27:$A$97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39" i="8"/>
  <c r="D48" i="8"/>
  <c r="H56" i="8" s="1"/>
  <c r="J56" i="8" s="1"/>
  <c r="C48" i="8"/>
  <c r="C46" i="8"/>
  <c r="F10" i="8" s="1"/>
  <c r="C45" i="8"/>
  <c r="C44" i="8"/>
  <c r="F28" i="8"/>
  <c r="F25" i="8"/>
  <c r="I56" i="8" l="1"/>
  <c r="K56" i="8" s="1"/>
  <c r="E45" i="8"/>
  <c r="H9" i="8" s="1"/>
  <c r="E44" i="8"/>
  <c r="F44" i="8" s="1"/>
  <c r="C38" i="8" s="1"/>
  <c r="H58" i="8"/>
  <c r="F48" i="8"/>
  <c r="H60" i="8"/>
  <c r="J60" i="8" s="1"/>
  <c r="E48" i="8"/>
  <c r="D33" i="8" s="1"/>
  <c r="H52" i="8"/>
  <c r="H54" i="8"/>
  <c r="J54" i="8" s="1"/>
  <c r="G14" i="8"/>
  <c r="C37" i="8" s="1"/>
  <c r="G44" i="8"/>
  <c r="C39" i="8" s="1"/>
  <c r="F14" i="8"/>
  <c r="H51" i="8"/>
  <c r="H55" i="8"/>
  <c r="H57" i="8"/>
  <c r="H59" i="8"/>
  <c r="H61" i="8"/>
  <c r="F9" i="8"/>
  <c r="E46" i="8" l="1"/>
  <c r="G9" i="8" s="1"/>
  <c r="H50" i="8" s="1"/>
  <c r="J52" i="8"/>
  <c r="I52" i="8"/>
  <c r="I59" i="8"/>
  <c r="J59" i="8"/>
  <c r="J57" i="8"/>
  <c r="I57" i="8"/>
  <c r="J58" i="8"/>
  <c r="I58" i="8"/>
  <c r="I60" i="8"/>
  <c r="K60" i="8" s="1"/>
  <c r="I55" i="8"/>
  <c r="J55" i="8"/>
  <c r="J51" i="8"/>
  <c r="I51" i="8"/>
  <c r="I54" i="8"/>
  <c r="K54" i="8" s="1"/>
  <c r="I61" i="8"/>
  <c r="J61" i="8"/>
  <c r="C44" i="1"/>
  <c r="F14" i="1" s="1"/>
  <c r="D48" i="1"/>
  <c r="H59" i="1" s="1"/>
  <c r="C48" i="1"/>
  <c r="C46" i="1"/>
  <c r="F10" i="1" s="1"/>
  <c r="C45" i="1"/>
  <c r="F28" i="1"/>
  <c r="F25" i="1"/>
  <c r="J50" i="8" l="1"/>
  <c r="K58" i="8"/>
  <c r="H53" i="8"/>
  <c r="I53" i="8" s="1"/>
  <c r="I50" i="8"/>
  <c r="K52" i="8"/>
  <c r="K61" i="8"/>
  <c r="K57" i="8"/>
  <c r="K59" i="8"/>
  <c r="K55" i="8"/>
  <c r="K51" i="8"/>
  <c r="E44" i="1"/>
  <c r="G44" i="1" s="1"/>
  <c r="C39" i="1" s="1"/>
  <c r="E45" i="1"/>
  <c r="H9" i="1" s="1"/>
  <c r="H57" i="1"/>
  <c r="J57" i="1" s="1"/>
  <c r="H61" i="1"/>
  <c r="I61" i="1" s="1"/>
  <c r="H54" i="1"/>
  <c r="J54" i="1" s="1"/>
  <c r="H58" i="1"/>
  <c r="I58" i="1" s="1"/>
  <c r="H52" i="1"/>
  <c r="J52" i="1" s="1"/>
  <c r="H56" i="1"/>
  <c r="I56" i="1" s="1"/>
  <c r="H60" i="1"/>
  <c r="J60" i="1" s="1"/>
  <c r="H51" i="1"/>
  <c r="I51" i="1" s="1"/>
  <c r="H55" i="1"/>
  <c r="I55" i="1" s="1"/>
  <c r="F9" i="1"/>
  <c r="I59" i="1"/>
  <c r="E48" i="1"/>
  <c r="D33" i="1" s="1"/>
  <c r="J59" i="1"/>
  <c r="F48" i="1"/>
  <c r="K50" i="8" l="1"/>
  <c r="J53" i="8"/>
  <c r="K53" i="8" s="1"/>
  <c r="E46" i="1"/>
  <c r="G9" i="1" s="1"/>
  <c r="I60" i="1"/>
  <c r="K60" i="1" s="1"/>
  <c r="I52" i="1"/>
  <c r="K52" i="1" s="1"/>
  <c r="G14" i="1"/>
  <c r="C37" i="1" s="1"/>
  <c r="F44" i="1"/>
  <c r="C38" i="1" s="1"/>
  <c r="I54" i="1"/>
  <c r="K54" i="1" s="1"/>
  <c r="I57" i="1"/>
  <c r="K57" i="1" s="1"/>
  <c r="J58" i="1"/>
  <c r="K58" i="1" s="1"/>
  <c r="J51" i="1"/>
  <c r="K51" i="1" s="1"/>
  <c r="J61" i="1"/>
  <c r="K61" i="1" s="1"/>
  <c r="J55" i="1"/>
  <c r="K55" i="1" s="1"/>
  <c r="J56" i="1"/>
  <c r="K56" i="1" s="1"/>
  <c r="K59" i="1"/>
  <c r="H48" i="8" l="1"/>
  <c r="J48" i="8"/>
  <c r="E35" i="8" s="1"/>
  <c r="K48" i="8"/>
  <c r="C40" i="8" s="1"/>
  <c r="I48" i="8"/>
  <c r="D34" i="8" s="1"/>
  <c r="H50" i="1"/>
  <c r="I50" i="1" s="1"/>
  <c r="H53" i="1"/>
  <c r="E36" i="8" l="1"/>
  <c r="J50" i="1"/>
  <c r="K50" i="1" s="1"/>
  <c r="J53" i="1"/>
  <c r="I53" i="1"/>
  <c r="E38" i="8" l="1"/>
  <c r="C41" i="8" s="1"/>
  <c r="K53" i="1"/>
  <c r="J48" i="1" s="1"/>
  <c r="E35" i="1" s="1"/>
  <c r="K48" i="1" l="1"/>
  <c r="I48" i="1"/>
  <c r="D34" i="1" s="1"/>
  <c r="H48" i="1"/>
  <c r="E36" i="1" l="1"/>
  <c r="C40" i="1"/>
  <c r="E38" i="1" l="1"/>
  <c r="C41" i="1" s="1"/>
</calcChain>
</file>

<file path=xl/sharedStrings.xml><?xml version="1.0" encoding="utf-8"?>
<sst xmlns="http://schemas.openxmlformats.org/spreadsheetml/2006/main" count="237" uniqueCount="112">
  <si>
    <t>月</t>
    <phoneticPr fontId="3" type="noConversion"/>
  </si>
  <si>
    <t>申報日</t>
    <phoneticPr fontId="3" type="noConversion"/>
  </si>
  <si>
    <t>橋樑工程</t>
  </si>
  <si>
    <t>A</t>
    <phoneticPr fontId="3" type="noConversion"/>
  </si>
  <si>
    <t>B</t>
    <phoneticPr fontId="3" type="noConversion"/>
  </si>
  <si>
    <t>疏濬工程</t>
    <phoneticPr fontId="3" type="noConversion"/>
  </si>
  <si>
    <t>Z</t>
    <phoneticPr fontId="3" type="noConversion"/>
  </si>
  <si>
    <t>道路工程</t>
  </si>
  <si>
    <t>隧道工程</t>
  </si>
  <si>
    <t>疏濬工程</t>
    <phoneticPr fontId="3" type="noConversion"/>
  </si>
  <si>
    <t>步驟一：鍵入營建工程類別代碼</t>
    <phoneticPr fontId="3" type="noConversion"/>
  </si>
  <si>
    <t>工程類別代碼</t>
    <phoneticPr fontId="3" type="noConversion"/>
  </si>
  <si>
    <t>1：RC；</t>
    <phoneticPr fontId="3" type="noConversion"/>
  </si>
  <si>
    <t>2：SRC；</t>
    <phoneticPr fontId="3" type="noConversion"/>
  </si>
  <si>
    <t>施工工期</t>
    <phoneticPr fontId="3" type="noConversion"/>
  </si>
  <si>
    <t>年</t>
    <phoneticPr fontId="3" type="noConversion"/>
  </si>
  <si>
    <t>日</t>
    <phoneticPr fontId="3" type="noConversion"/>
  </si>
  <si>
    <t>預計開工日</t>
    <phoneticPr fontId="3" type="noConversion"/>
  </si>
  <si>
    <t>預計完工日</t>
    <phoneticPr fontId="3" type="noConversion"/>
  </si>
  <si>
    <t>　管線工程、區域開發工程填寫施工面積；隧道工程填寫隧道平面面積</t>
    <phoneticPr fontId="3" type="noConversion"/>
  </si>
  <si>
    <t>疏濬工程
外運土石體積
(鬆方)</t>
    <phoneticPr fontId="3" type="noConversion"/>
  </si>
  <si>
    <t>立方公尺(疏濬工程填寫)
(鬆方係指受疏濬開採作業所擾動之土石)</t>
    <phoneticPr fontId="3" type="noConversion"/>
  </si>
  <si>
    <t>鬆實方體積換算</t>
    <phoneticPr fontId="3" type="noConversion"/>
  </si>
  <si>
    <t>官方鬆實方比值</t>
    <phoneticPr fontId="3" type="noConversion"/>
  </si>
  <si>
    <t>自訂比值</t>
    <phoneticPr fontId="3" type="noConversion"/>
  </si>
  <si>
    <t>實方體積(立方公尺)</t>
    <phoneticPr fontId="3" type="noConversion"/>
  </si>
  <si>
    <t>換算後鬆方體積</t>
    <phoneticPr fontId="3" type="noConversion"/>
  </si>
  <si>
    <t>請將數值填入上方欄位</t>
    <phoneticPr fontId="3" type="noConversion"/>
  </si>
  <si>
    <t>鬆方重量換算</t>
    <phoneticPr fontId="3" type="noConversion"/>
  </si>
  <si>
    <t>官方鬆方密度</t>
    <phoneticPr fontId="3" type="noConversion"/>
  </si>
  <si>
    <t>自訂密度</t>
    <phoneticPr fontId="3" type="noConversion"/>
  </si>
  <si>
    <t>鬆方重量(公噸)</t>
    <phoneticPr fontId="3" type="noConversion"/>
  </si>
  <si>
    <t>換算後鬆方體積</t>
    <phoneticPr fontId="3" type="noConversion"/>
  </si>
  <si>
    <t>請將數值填入上方欄位</t>
    <phoneticPr fontId="3" type="noConversion"/>
  </si>
  <si>
    <t>工程合約經費</t>
    <phoneticPr fontId="3" type="noConversion"/>
  </si>
  <si>
    <t>元整</t>
    <phoneticPr fontId="3" type="noConversion"/>
  </si>
  <si>
    <t>計算工作區域</t>
    <phoneticPr fontId="3" type="noConversion"/>
  </si>
  <si>
    <t>預計開工日</t>
  </si>
  <si>
    <t>工期(日)</t>
  </si>
  <si>
    <t>預計完工日</t>
  </si>
  <si>
    <t>工期(月)</t>
  </si>
  <si>
    <t>試算工程之工程類別</t>
    <phoneticPr fontId="3" type="noConversion"/>
  </si>
  <si>
    <t>營建空污費費率</t>
    <phoneticPr fontId="3" type="noConversion"/>
  </si>
  <si>
    <t>第一級</t>
    <phoneticPr fontId="3" type="noConversion"/>
  </si>
  <si>
    <t>第二級</t>
    <phoneticPr fontId="3" type="noConversion"/>
  </si>
  <si>
    <t>第三級</t>
    <phoneticPr fontId="3" type="noConversion"/>
  </si>
  <si>
    <t>單位</t>
    <phoneticPr fontId="3" type="noConversion"/>
  </si>
  <si>
    <t>施工規模</t>
    <phoneticPr fontId="3" type="noConversion"/>
  </si>
  <si>
    <t>工地等級</t>
    <phoneticPr fontId="3" type="noConversion"/>
  </si>
  <si>
    <t>費率等級</t>
    <phoneticPr fontId="3" type="noConversion"/>
  </si>
  <si>
    <t>應繳費額</t>
    <phoneticPr fontId="3" type="noConversion"/>
  </si>
  <si>
    <t>建築(房屋)工程(RC)</t>
  </si>
  <si>
    <t>建築(房屋)工程(SRC)</t>
  </si>
  <si>
    <t>建築(房屋)工程(拆除)</t>
  </si>
  <si>
    <t>管線開挖工程</t>
    <phoneticPr fontId="3" type="noConversion"/>
  </si>
  <si>
    <t>區域開發(社區)工程</t>
    <phoneticPr fontId="3" type="noConversion"/>
  </si>
  <si>
    <t>區域開發(工業區)工程</t>
    <phoneticPr fontId="3" type="noConversion"/>
  </si>
  <si>
    <t>A</t>
    <phoneticPr fontId="3" type="noConversion"/>
  </si>
  <si>
    <t>區域開發(遊樂區)工程</t>
    <phoneticPr fontId="3" type="noConversion"/>
  </si>
  <si>
    <t>B</t>
    <phoneticPr fontId="3" type="noConversion"/>
  </si>
  <si>
    <t>元/立方公尺</t>
  </si>
  <si>
    <t>Z</t>
    <phoneticPr fontId="3" type="noConversion"/>
  </si>
  <si>
    <t xml:space="preserve"> </t>
    <phoneticPr fontId="3" type="noConversion"/>
  </si>
  <si>
    <t>其他營建工程</t>
  </si>
  <si>
    <t>年</t>
  </si>
  <si>
    <t>月</t>
  </si>
  <si>
    <t>日</t>
  </si>
  <si>
    <t>工程代碼</t>
    <phoneticPr fontId="3" type="noConversion"/>
  </si>
  <si>
    <t>A</t>
    <phoneticPr fontId="3" type="noConversion"/>
  </si>
  <si>
    <t>Z</t>
    <phoneticPr fontId="3" type="noConversion"/>
  </si>
  <si>
    <t>步驟五：試算結果</t>
    <phoneticPr fontId="3" type="noConversion"/>
  </si>
  <si>
    <t>施工工期</t>
    <phoneticPr fontId="3" type="noConversion"/>
  </si>
  <si>
    <t>日</t>
    <phoneticPr fontId="3" type="noConversion"/>
  </si>
  <si>
    <t>逾期(天)</t>
    <phoneticPr fontId="3" type="noConversion"/>
  </si>
  <si>
    <t>年</t>
    <phoneticPr fontId="3" type="noConversion"/>
  </si>
  <si>
    <t>步驟四：填入面積、體積或合約經費</t>
    <phoneticPr fontId="3" type="noConversion"/>
  </si>
  <si>
    <t>步驟三：填入申報日期，系統會自動算出申報逾期天數(請以民國年填寫)</t>
    <phoneticPr fontId="3" type="noConversion"/>
  </si>
  <si>
    <t>營建工程</t>
    <phoneticPr fontId="3" type="noConversion"/>
  </si>
  <si>
    <t>天</t>
    <phoneticPr fontId="3" type="noConversion"/>
  </si>
  <si>
    <t>6.滯納金</t>
    <phoneticPr fontId="3" type="noConversion"/>
  </si>
  <si>
    <t>9.總計金額</t>
    <phoneticPr fontId="3" type="noConversion"/>
  </si>
  <si>
    <r>
      <t>營建工程空氣污染防制費</t>
    </r>
    <r>
      <rPr>
        <sz val="12"/>
        <color theme="1"/>
        <rFont val="Times New Roman"/>
        <family val="1"/>
      </rPr>
      <t>106</t>
    </r>
    <r>
      <rPr>
        <sz val="12"/>
        <color theme="1"/>
        <rFont val="新細明體"/>
        <family val="1"/>
        <charset val="136"/>
        <scheme val="minor"/>
      </rPr>
      <t>年新費率簡易試算表</t>
    </r>
    <phoneticPr fontId="3" type="noConversion"/>
  </si>
  <si>
    <r>
      <t>3</t>
    </r>
    <r>
      <rPr>
        <sz val="12"/>
        <color theme="1"/>
        <rFont val="新細明體"/>
        <family val="1"/>
        <charset val="136"/>
        <scheme val="minor"/>
      </rPr>
      <t>：拆除；</t>
    </r>
    <phoneticPr fontId="3" type="noConversion"/>
  </si>
  <si>
    <r>
      <t>4</t>
    </r>
    <r>
      <rPr>
        <sz val="12"/>
        <color theme="1"/>
        <rFont val="新細明體"/>
        <family val="1"/>
        <charset val="136"/>
        <scheme val="minor"/>
      </rPr>
      <t>：道路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color theme="1"/>
        <rFont val="新細明體"/>
        <family val="1"/>
        <charset val="136"/>
        <scheme val="minor"/>
      </rPr>
      <t>；</t>
    </r>
    <phoneticPr fontId="3" type="noConversion"/>
  </si>
  <si>
    <r>
      <t>5</t>
    </r>
    <r>
      <rPr>
        <sz val="12"/>
        <color theme="1"/>
        <rFont val="新細明體"/>
        <family val="1"/>
        <charset val="136"/>
        <scheme val="minor"/>
      </rPr>
      <t>：隧道；</t>
    </r>
    <phoneticPr fontId="3" type="noConversion"/>
  </si>
  <si>
    <r>
      <t>6</t>
    </r>
    <r>
      <rPr>
        <sz val="12"/>
        <color theme="1"/>
        <rFont val="新細明體"/>
        <family val="1"/>
        <charset val="136"/>
        <scheme val="minor"/>
      </rPr>
      <t>：管線；</t>
    </r>
    <phoneticPr fontId="3" type="noConversion"/>
  </si>
  <si>
    <r>
      <t>7</t>
    </r>
    <r>
      <rPr>
        <sz val="12"/>
        <color theme="1"/>
        <rFont val="新細明體"/>
        <family val="1"/>
        <charset val="136"/>
        <scheme val="minor"/>
      </rPr>
      <t>：橋樑；</t>
    </r>
    <phoneticPr fontId="3" type="noConversion"/>
  </si>
  <si>
    <r>
      <t>8</t>
    </r>
    <r>
      <rPr>
        <sz val="12"/>
        <color theme="1"/>
        <rFont val="新細明體"/>
        <family val="1"/>
        <charset val="136"/>
        <scheme val="minor"/>
      </rPr>
      <t>：社區；</t>
    </r>
    <phoneticPr fontId="3" type="noConversion"/>
  </si>
  <si>
    <r>
      <t>9</t>
    </r>
    <r>
      <rPr>
        <sz val="12"/>
        <color theme="1"/>
        <rFont val="新細明體"/>
        <family val="1"/>
        <charset val="136"/>
        <scheme val="minor"/>
      </rPr>
      <t>：工業區；</t>
    </r>
    <phoneticPr fontId="3" type="noConversion"/>
  </si>
  <si>
    <r>
      <t>A</t>
    </r>
    <r>
      <rPr>
        <sz val="12"/>
        <color theme="1"/>
        <rFont val="新細明體"/>
        <family val="1"/>
        <charset val="136"/>
        <scheme val="minor"/>
      </rPr>
      <t>：遊樂區；</t>
    </r>
    <phoneticPr fontId="3" type="noConversion"/>
  </si>
  <si>
    <r>
      <t>B</t>
    </r>
    <r>
      <rPr>
        <sz val="12"/>
        <color theme="1"/>
        <rFont val="新細明體"/>
        <family val="1"/>
        <charset val="136"/>
        <scheme val="minor"/>
      </rPr>
      <t>：疏濬；</t>
    </r>
    <phoneticPr fontId="3" type="noConversion"/>
  </si>
  <si>
    <r>
      <t>Z</t>
    </r>
    <r>
      <rPr>
        <sz val="12"/>
        <color theme="1"/>
        <rFont val="新細明體"/>
        <family val="1"/>
        <charset val="136"/>
        <scheme val="minor"/>
      </rPr>
      <t>：其他。</t>
    </r>
    <phoneticPr fontId="3" type="noConversion"/>
  </si>
  <si>
    <r>
      <t>步驟二：填入預計施工工期，系統會自動計算出施工月數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3"/>
        <charset val="136"/>
        <scheme val="minor"/>
      </rPr>
      <t>請以民國年填寫</t>
    </r>
    <r>
      <rPr>
        <sz val="12"/>
        <color theme="1"/>
        <rFont val="Times New Roman"/>
        <family val="1"/>
      </rPr>
      <t>)</t>
    </r>
    <phoneticPr fontId="3" type="noConversion"/>
  </si>
  <si>
    <r>
      <t>工期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  <scheme val="minor"/>
      </rPr>
      <t>月</t>
    </r>
    <r>
      <rPr>
        <sz val="12"/>
        <color theme="1"/>
        <rFont val="Times New Roman"/>
        <family val="1"/>
      </rPr>
      <t>)</t>
    </r>
    <phoneticPr fontId="3" type="noConversion"/>
  </si>
  <si>
    <r>
      <t>工期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  <scheme val="minor"/>
      </rPr>
      <t>日</t>
    </r>
    <r>
      <rPr>
        <sz val="12"/>
        <color theme="1"/>
        <rFont val="Times New Roman"/>
        <family val="1"/>
      </rPr>
      <t>)</t>
    </r>
    <phoneticPr fontId="3" type="noConversion"/>
  </si>
  <si>
    <r>
      <t xml:space="preserve">建築面積
</t>
    </r>
    <r>
      <rPr>
        <sz val="12"/>
        <color theme="1"/>
        <rFont val="新細明體"/>
        <family val="1"/>
        <charset val="136"/>
        <scheme val="minor"/>
      </rPr>
      <t>或施工</t>
    </r>
    <r>
      <rPr>
        <sz val="12"/>
        <color theme="1"/>
        <rFont val="新細明體"/>
        <family val="1"/>
        <charset val="136"/>
        <scheme val="minor"/>
      </rPr>
      <t>面積</t>
    </r>
    <phoneticPr fontId="3" type="noConversion"/>
  </si>
  <si>
    <r>
      <t>平方公尺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  <scheme val="minor"/>
      </rPr>
      <t>區域開發工程以外填寫</t>
    </r>
    <r>
      <rPr>
        <sz val="12"/>
        <color theme="1"/>
        <rFont val="Times New Roman"/>
        <family val="1"/>
      </rPr>
      <t>)</t>
    </r>
    <phoneticPr fontId="3" type="noConversion"/>
  </si>
  <si>
    <r>
      <t>公頃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  <scheme val="minor"/>
      </rPr>
      <t>區域開發工程填寫</t>
    </r>
    <r>
      <rPr>
        <sz val="12"/>
        <color theme="1"/>
        <rFont val="Times New Roman"/>
        <family val="1"/>
      </rPr>
      <t>)</t>
    </r>
    <phoneticPr fontId="3" type="noConversion"/>
  </si>
  <si>
    <r>
      <t>　</t>
    </r>
    <r>
      <rPr>
        <sz val="12"/>
        <color theme="1"/>
        <rFont val="Times New Roman"/>
        <family val="1"/>
      </rPr>
      <t>RC</t>
    </r>
    <r>
      <rPr>
        <sz val="12"/>
        <color theme="1"/>
        <rFont val="新細明體"/>
        <family val="1"/>
        <charset val="136"/>
        <scheme val="minor"/>
      </rPr>
      <t>，</t>
    </r>
    <r>
      <rPr>
        <sz val="12"/>
        <color theme="1"/>
        <rFont val="Times New Roman"/>
        <family val="1"/>
      </rPr>
      <t>SRC</t>
    </r>
    <r>
      <rPr>
        <sz val="12"/>
        <color theme="1"/>
        <rFont val="新細明體"/>
        <family val="1"/>
        <charset val="136"/>
        <scheme val="minor"/>
      </rPr>
      <t>工程填寫建築面積；拆除工程填寫總樓地板面積；道路工程、</t>
    </r>
    <phoneticPr fontId="3" type="noConversion"/>
  </si>
  <si>
    <r>
      <t>元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  <scheme val="minor"/>
      </rPr>
      <t>其他工程填寫</t>
    </r>
    <r>
      <rPr>
        <sz val="12"/>
        <color theme="1"/>
        <rFont val="Times New Roman"/>
        <family val="1"/>
      </rPr>
      <t>)</t>
    </r>
    <phoneticPr fontId="3" type="noConversion"/>
  </si>
  <si>
    <r>
      <t>1.</t>
    </r>
    <r>
      <rPr>
        <sz val="12"/>
        <color theme="1"/>
        <rFont val="新細明體"/>
        <family val="1"/>
        <charset val="136"/>
        <scheme val="minor"/>
      </rPr>
      <t>本件營建工程屬</t>
    </r>
    <phoneticPr fontId="3" type="noConversion"/>
  </si>
  <si>
    <r>
      <t>2.</t>
    </r>
    <r>
      <rPr>
        <sz val="12"/>
        <color theme="1"/>
        <rFont val="細明體"/>
        <family val="3"/>
        <charset val="136"/>
      </rPr>
      <t>本件營建工程屬</t>
    </r>
    <phoneticPr fontId="3" type="noConversion"/>
  </si>
  <si>
    <r>
      <t>3.</t>
    </r>
    <r>
      <rPr>
        <sz val="12"/>
        <color theme="1"/>
        <rFont val="新細明體"/>
        <family val="1"/>
        <charset val="136"/>
        <scheme val="minor"/>
      </rPr>
      <t>適用之營建空污費費率為</t>
    </r>
    <phoneticPr fontId="3" type="noConversion"/>
  </si>
  <si>
    <r>
      <t>5.</t>
    </r>
    <r>
      <rPr>
        <sz val="12"/>
        <color theme="1"/>
        <rFont val="細明體"/>
        <family val="3"/>
        <charset val="136"/>
      </rPr>
      <t>逾期申報</t>
    </r>
    <phoneticPr fontId="3" type="noConversion"/>
  </si>
  <si>
    <r>
      <t>7.</t>
    </r>
    <r>
      <rPr>
        <sz val="12"/>
        <color theme="1"/>
        <rFont val="細明體"/>
        <family val="3"/>
        <charset val="136"/>
      </rPr>
      <t>利息</t>
    </r>
    <phoneticPr fontId="3" type="noConversion"/>
  </si>
  <si>
    <r>
      <t>8.</t>
    </r>
    <r>
      <rPr>
        <sz val="12"/>
        <color theme="1"/>
        <rFont val="細明體"/>
        <family val="3"/>
        <charset val="136"/>
      </rPr>
      <t>是否裁處</t>
    </r>
    <phoneticPr fontId="3" type="noConversion"/>
  </si>
  <si>
    <r>
      <t>元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  <scheme val="minor"/>
      </rPr>
      <t>平方公尺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  <scheme val="minor"/>
      </rPr>
      <t>月</t>
    </r>
    <phoneticPr fontId="3" type="noConversion"/>
  </si>
  <si>
    <r>
      <t>元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  <scheme val="minor"/>
      </rPr>
      <t>平方公尺</t>
    </r>
    <phoneticPr fontId="3" type="noConversion"/>
  </si>
  <si>
    <r>
      <t>元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  <scheme val="minor"/>
      </rPr>
      <t>平方公尺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  <scheme val="minor"/>
      </rPr>
      <t>月</t>
    </r>
    <phoneticPr fontId="3" type="noConversion"/>
  </si>
  <si>
    <r>
      <t>元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  <scheme val="minor"/>
      </rPr>
      <t>公頃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  <scheme val="minor"/>
      </rPr>
      <t>月</t>
    </r>
    <phoneticPr fontId="3" type="noConversion"/>
  </si>
  <si>
    <r>
      <t>營建工程空氣污染防制費</t>
    </r>
    <r>
      <rPr>
        <sz val="12"/>
        <color theme="1"/>
        <rFont val="新細明體"/>
        <family val="1"/>
        <charset val="136"/>
      </rPr>
      <t>111</t>
    </r>
    <r>
      <rPr>
        <sz val="12"/>
        <color theme="1"/>
        <rFont val="新細明體"/>
        <family val="1"/>
        <charset val="136"/>
        <scheme val="minor"/>
      </rPr>
      <t>年新費率簡易試算表</t>
    </r>
    <phoneticPr fontId="3" type="noConversion"/>
  </si>
  <si>
    <r>
      <t>4.</t>
    </r>
    <r>
      <rPr>
        <sz val="12"/>
        <color theme="1"/>
        <rFont val="新細明體"/>
        <family val="1"/>
        <charset val="136"/>
        <scheme val="minor"/>
      </rPr>
      <t>估算申報繳納營建空污費為新</t>
    </r>
    <r>
      <rPr>
        <sz val="12"/>
        <color theme="1"/>
        <rFont val="新細明體"/>
        <family val="1"/>
        <charset val="136"/>
      </rPr>
      <t>臺</t>
    </r>
    <r>
      <rPr>
        <sz val="12"/>
        <color theme="1"/>
        <rFont val="新細明體"/>
        <family val="1"/>
        <charset val="136"/>
        <scheme val="minor"/>
      </rPr>
      <t>幣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</si>
</sst>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176" formatCode="0_ "/>
    <numFmt numFmtId="177" formatCode="#,##0.00_ "/>
    <numFmt numFmtId="178" formatCode="#,##0.000_ "/>
    <numFmt numFmtId="179" formatCode="#,##0_ "/>
    <numFmt numFmtId="180" formatCode="0.00_ "/>
    <numFmt numFmtId="181" formatCode="0.0000_ "/>
    <numFmt numFmtId="182" formatCode="yyyy/mm/dd"/>
    <numFmt numFmtId="183" formatCode="0.0_ "/>
    <numFmt numFmtId="184" formatCode="_-&quot;$&quot;* #,##0_-;\-&quot;$&quot;* #,##0_-;_-&quot;$&quot;* &quot;-&quot;??_-;_-@_-"/>
  </numFmts>
  <fonts count="2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4"/>
      <color indexed="12"/>
      <name val="細明體"/>
      <family val="3"/>
      <charset val="136"/>
    </font>
    <font>
      <sz val="14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3"/>
      <charset val="136"/>
      <scheme val="minor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indexed="10"/>
      <name val="新細明體"/>
      <family val="1"/>
      <charset val="136"/>
    </font>
    <font>
      <sz val="16"/>
      <name val="新細明體"/>
      <family val="1"/>
      <charset val="136"/>
    </font>
    <font>
      <sz val="12"/>
      <color theme="1"/>
      <name val="細明體"/>
      <family val="3"/>
      <charset val="136"/>
    </font>
    <font>
      <sz val="16"/>
      <color indexed="10"/>
      <name val="Times New Roman"/>
      <family val="1"/>
    </font>
    <font>
      <sz val="16"/>
      <color rgb="FFFF0000"/>
      <name val="Times New Roman"/>
      <family val="1"/>
    </font>
    <font>
      <sz val="10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36" xfId="0" applyFont="1" applyBorder="1">
      <alignment vertical="center"/>
    </xf>
    <xf numFmtId="0" fontId="11" fillId="0" borderId="33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2" fillId="0" borderId="39" xfId="0" applyFont="1" applyBorder="1">
      <alignment vertical="center"/>
    </xf>
    <xf numFmtId="0" fontId="12" fillId="0" borderId="0" xfId="0" applyFont="1">
      <alignment vertical="center"/>
    </xf>
    <xf numFmtId="0" fontId="12" fillId="0" borderId="40" xfId="0" applyFont="1" applyBorder="1">
      <alignment vertical="center"/>
    </xf>
    <xf numFmtId="0" fontId="12" fillId="0" borderId="43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9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0" fontId="9" fillId="0" borderId="0" xfId="0" applyNumberFormat="1" applyFont="1">
      <alignment vertical="center"/>
    </xf>
    <xf numFmtId="0" fontId="9" fillId="0" borderId="10" xfId="0" applyFont="1" applyBorder="1" applyAlignment="1">
      <alignment horizontal="center" vertical="center"/>
    </xf>
    <xf numFmtId="176" fontId="10" fillId="2" borderId="11" xfId="0" applyNumberFormat="1" applyFont="1" applyFill="1" applyBorder="1" applyAlignment="1" applyProtection="1">
      <alignment horizontal="center" vertical="center"/>
      <protection locked="0"/>
    </xf>
    <xf numFmtId="176" fontId="10" fillId="2" borderId="12" xfId="0" applyNumberFormat="1" applyFont="1" applyFill="1" applyBorder="1" applyAlignment="1" applyProtection="1">
      <alignment horizontal="center" vertical="center"/>
      <protection locked="0"/>
    </xf>
    <xf numFmtId="182" fontId="14" fillId="0" borderId="0" xfId="0" applyNumberFormat="1" applyFont="1" applyAlignment="1">
      <alignment vertical="center" shrinkToFit="1"/>
    </xf>
    <xf numFmtId="183" fontId="15" fillId="3" borderId="13" xfId="0" applyNumberFormat="1" applyFont="1" applyFill="1" applyBorder="1" applyAlignment="1">
      <alignment horizontal="center" vertical="center"/>
    </xf>
    <xf numFmtId="179" fontId="15" fillId="0" borderId="13" xfId="0" applyNumberFormat="1" applyFont="1" applyBorder="1" applyAlignment="1">
      <alignment horizontal="center" vertical="center"/>
    </xf>
    <xf numFmtId="14" fontId="16" fillId="0" borderId="0" xfId="0" applyNumberFormat="1" applyFont="1">
      <alignment vertical="center"/>
    </xf>
    <xf numFmtId="0" fontId="9" fillId="0" borderId="14" xfId="0" applyFont="1" applyBorder="1" applyAlignment="1">
      <alignment horizontal="center" vertical="center"/>
    </xf>
    <xf numFmtId="176" fontId="10" fillId="2" borderId="15" xfId="0" applyNumberFormat="1" applyFont="1" applyFill="1" applyBorder="1" applyAlignment="1" applyProtection="1">
      <alignment horizontal="center" vertical="center"/>
      <protection locked="0"/>
    </xf>
    <xf numFmtId="176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hidden="1"/>
    </xf>
    <xf numFmtId="0" fontId="16" fillId="0" borderId="0" xfId="0" applyFont="1">
      <alignment vertical="center"/>
    </xf>
    <xf numFmtId="176" fontId="15" fillId="3" borderId="13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9" fontId="9" fillId="0" borderId="0" xfId="0" applyNumberFormat="1" applyFo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8" xfId="0" applyFont="1" applyFill="1" applyBorder="1">
      <alignment vertical="center"/>
    </xf>
    <xf numFmtId="0" fontId="9" fillId="4" borderId="20" xfId="0" applyFont="1" applyFill="1" applyBorder="1">
      <alignment vertical="center"/>
    </xf>
    <xf numFmtId="0" fontId="9" fillId="4" borderId="19" xfId="0" applyFont="1" applyFill="1" applyBorder="1">
      <alignment vertical="center"/>
    </xf>
    <xf numFmtId="0" fontId="9" fillId="4" borderId="11" xfId="0" applyFont="1" applyFill="1" applyBorder="1" applyAlignment="1">
      <alignment horizontal="center" vertical="center" shrinkToFit="1"/>
    </xf>
    <xf numFmtId="0" fontId="9" fillId="4" borderId="11" xfId="0" applyFont="1" applyFill="1" applyBorder="1" applyAlignment="1">
      <alignment horizontal="center" vertical="center"/>
    </xf>
    <xf numFmtId="180" fontId="14" fillId="5" borderId="11" xfId="0" applyNumberFormat="1" applyFont="1" applyFill="1" applyBorder="1" applyAlignment="1" applyProtection="1">
      <alignment horizontal="center" vertical="center" wrapText="1"/>
      <protection locked="0"/>
    </xf>
    <xf numFmtId="180" fontId="10" fillId="4" borderId="11" xfId="0" applyNumberFormat="1" applyFont="1" applyFill="1" applyBorder="1" applyProtection="1">
      <alignment vertical="center"/>
      <protection locked="0"/>
    </xf>
    <xf numFmtId="0" fontId="9" fillId="6" borderId="21" xfId="0" applyFont="1" applyFill="1" applyBorder="1" applyAlignment="1">
      <alignment vertical="center" wrapText="1"/>
    </xf>
    <xf numFmtId="0" fontId="9" fillId="6" borderId="23" xfId="0" applyFont="1" applyFill="1" applyBorder="1">
      <alignment vertical="center"/>
    </xf>
    <xf numFmtId="0" fontId="9" fillId="6" borderId="22" xfId="0" applyFont="1" applyFill="1" applyBorder="1">
      <alignment vertical="center"/>
    </xf>
    <xf numFmtId="0" fontId="9" fillId="6" borderId="11" xfId="0" applyFont="1" applyFill="1" applyBorder="1" applyAlignment="1">
      <alignment horizontal="center" vertical="center"/>
    </xf>
    <xf numFmtId="180" fontId="10" fillId="6" borderId="11" xfId="0" applyNumberFormat="1" applyFont="1" applyFill="1" applyBorder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184" fontId="23" fillId="0" borderId="44" xfId="1" applyNumberFormat="1" applyFont="1" applyBorder="1" applyAlignment="1" applyProtection="1">
      <alignment horizontal="center" vertical="center" shrinkToFit="1"/>
    </xf>
    <xf numFmtId="0" fontId="11" fillId="0" borderId="0" xfId="0" applyFont="1">
      <alignment vertical="center"/>
    </xf>
    <xf numFmtId="14" fontId="10" fillId="7" borderId="0" xfId="0" applyNumberFormat="1" applyFont="1" applyFill="1">
      <alignment vertical="center"/>
    </xf>
    <xf numFmtId="0" fontId="10" fillId="7" borderId="0" xfId="0" applyFont="1" applyFill="1" applyAlignment="1">
      <alignment horizontal="center" vertical="center"/>
    </xf>
    <xf numFmtId="183" fontId="10" fillId="3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 shrinkToFit="1"/>
    </xf>
    <xf numFmtId="0" fontId="2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80" fontId="10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177" fontId="12" fillId="0" borderId="0" xfId="0" applyNumberFormat="1" applyFont="1" applyAlignment="1">
      <alignment vertical="center" shrinkToFit="1"/>
    </xf>
    <xf numFmtId="179" fontId="12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178" fontId="12" fillId="0" borderId="0" xfId="0" applyNumberFormat="1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181" fontId="10" fillId="0" borderId="0" xfId="0" applyNumberFormat="1" applyFont="1">
      <alignment vertical="center"/>
    </xf>
    <xf numFmtId="179" fontId="12" fillId="0" borderId="0" xfId="0" applyNumberFormat="1" applyFont="1" applyAlignment="1">
      <alignment vertical="center" shrinkToFit="1"/>
    </xf>
    <xf numFmtId="0" fontId="19" fillId="0" borderId="44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1" fillId="0" borderId="0" xfId="0" applyFont="1" applyProtection="1">
      <alignment vertical="center"/>
      <protection hidden="1"/>
    </xf>
    <xf numFmtId="0" fontId="27" fillId="0" borderId="0" xfId="0" applyFont="1" applyAlignment="1">
      <alignment horizontal="center" vertical="center"/>
    </xf>
    <xf numFmtId="179" fontId="2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177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177" fontId="10" fillId="2" borderId="21" xfId="0" applyNumberFormat="1" applyFont="1" applyFill="1" applyBorder="1" applyAlignment="1" applyProtection="1">
      <alignment horizontal="center" vertical="center"/>
      <protection locked="0"/>
    </xf>
    <xf numFmtId="177" fontId="10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178" fontId="10" fillId="6" borderId="11" xfId="0" applyNumberFormat="1" applyFont="1" applyFill="1" applyBorder="1" applyAlignment="1" applyProtection="1">
      <alignment horizontal="center" vertical="center"/>
      <protection locked="0"/>
    </xf>
    <xf numFmtId="178" fontId="14" fillId="5" borderId="11" xfId="0" applyNumberFormat="1" applyFont="1" applyFill="1" applyBorder="1" applyAlignment="1" applyProtection="1">
      <alignment horizontal="center" vertical="center" wrapText="1"/>
      <protection locked="0"/>
    </xf>
    <xf numFmtId="178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178" fontId="10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/>
    </xf>
    <xf numFmtId="179" fontId="22" fillId="0" borderId="44" xfId="0" applyNumberFormat="1" applyFont="1" applyBorder="1" applyAlignment="1">
      <alignment horizontal="center" vertical="center"/>
    </xf>
    <xf numFmtId="179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5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1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7" fontId="10" fillId="2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3&#24180;&#24230;&#29151;&#24314;&#31354;&#27745;&#36027;&#35336;&#31639;-10312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試算"/>
      <sheetName val="設定"/>
      <sheetName val="編碼說明"/>
      <sheetName val="對照表"/>
    </sheetNames>
    <sheetDataSet>
      <sheetData sheetId="0"/>
      <sheetData sheetId="1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 t="str">
            <v>A</v>
          </cell>
        </row>
        <row r="23">
          <cell r="A23" t="str">
            <v>B</v>
          </cell>
        </row>
        <row r="24">
          <cell r="A24" t="str">
            <v>Z</v>
          </cell>
        </row>
        <row r="27">
          <cell r="A27">
            <v>80</v>
          </cell>
          <cell r="B27">
            <v>1</v>
          </cell>
          <cell r="C27">
            <v>1</v>
          </cell>
        </row>
        <row r="28">
          <cell r="A28">
            <v>81</v>
          </cell>
          <cell r="B28">
            <v>2</v>
          </cell>
          <cell r="C28">
            <v>2</v>
          </cell>
        </row>
        <row r="29">
          <cell r="A29">
            <v>82</v>
          </cell>
          <cell r="B29">
            <v>3</v>
          </cell>
          <cell r="C29">
            <v>3</v>
          </cell>
        </row>
        <row r="30">
          <cell r="A30">
            <v>83</v>
          </cell>
          <cell r="B30">
            <v>4</v>
          </cell>
          <cell r="C30">
            <v>4</v>
          </cell>
        </row>
        <row r="31">
          <cell r="A31">
            <v>84</v>
          </cell>
          <cell r="B31">
            <v>5</v>
          </cell>
          <cell r="C31">
            <v>5</v>
          </cell>
        </row>
        <row r="32">
          <cell r="A32">
            <v>85</v>
          </cell>
          <cell r="B32">
            <v>6</v>
          </cell>
          <cell r="C32">
            <v>6</v>
          </cell>
        </row>
        <row r="33">
          <cell r="A33">
            <v>86</v>
          </cell>
          <cell r="B33">
            <v>7</v>
          </cell>
          <cell r="C33">
            <v>7</v>
          </cell>
        </row>
        <row r="34">
          <cell r="A34">
            <v>87</v>
          </cell>
          <cell r="B34">
            <v>8</v>
          </cell>
          <cell r="C34">
            <v>8</v>
          </cell>
        </row>
        <row r="35">
          <cell r="A35">
            <v>88</v>
          </cell>
          <cell r="B35">
            <v>9</v>
          </cell>
          <cell r="C35">
            <v>9</v>
          </cell>
        </row>
        <row r="36">
          <cell r="A36">
            <v>89</v>
          </cell>
          <cell r="B36">
            <v>10</v>
          </cell>
          <cell r="C36">
            <v>10</v>
          </cell>
        </row>
        <row r="37">
          <cell r="A37">
            <v>90</v>
          </cell>
          <cell r="B37">
            <v>11</v>
          </cell>
          <cell r="C37">
            <v>11</v>
          </cell>
        </row>
        <row r="38">
          <cell r="A38">
            <v>91</v>
          </cell>
          <cell r="B38">
            <v>12</v>
          </cell>
          <cell r="C38">
            <v>12</v>
          </cell>
        </row>
        <row r="39">
          <cell r="A39">
            <v>92</v>
          </cell>
          <cell r="C39">
            <v>13</v>
          </cell>
        </row>
        <row r="40">
          <cell r="A40">
            <v>93</v>
          </cell>
          <cell r="C40">
            <v>14</v>
          </cell>
        </row>
        <row r="41">
          <cell r="A41">
            <v>94</v>
          </cell>
          <cell r="C41">
            <v>15</v>
          </cell>
        </row>
        <row r="42">
          <cell r="A42">
            <v>95</v>
          </cell>
          <cell r="C42">
            <v>16</v>
          </cell>
        </row>
        <row r="43">
          <cell r="A43">
            <v>96</v>
          </cell>
          <cell r="C43">
            <v>17</v>
          </cell>
        </row>
        <row r="44">
          <cell r="A44">
            <v>97</v>
          </cell>
          <cell r="C44">
            <v>18</v>
          </cell>
        </row>
        <row r="45">
          <cell r="A45">
            <v>98</v>
          </cell>
          <cell r="C45">
            <v>19</v>
          </cell>
        </row>
        <row r="46">
          <cell r="A46">
            <v>99</v>
          </cell>
          <cell r="C46">
            <v>20</v>
          </cell>
        </row>
        <row r="47">
          <cell r="A47">
            <v>100</v>
          </cell>
          <cell r="C47">
            <v>21</v>
          </cell>
        </row>
        <row r="48">
          <cell r="A48">
            <v>101</v>
          </cell>
          <cell r="C48">
            <v>22</v>
          </cell>
        </row>
        <row r="49">
          <cell r="A49">
            <v>102</v>
          </cell>
          <cell r="C49">
            <v>23</v>
          </cell>
        </row>
        <row r="50">
          <cell r="A50">
            <v>103</v>
          </cell>
          <cell r="C50">
            <v>24</v>
          </cell>
        </row>
        <row r="51">
          <cell r="A51">
            <v>104</v>
          </cell>
          <cell r="C51">
            <v>25</v>
          </cell>
        </row>
        <row r="52">
          <cell r="A52">
            <v>105</v>
          </cell>
          <cell r="C52">
            <v>26</v>
          </cell>
        </row>
        <row r="53">
          <cell r="A53">
            <v>106</v>
          </cell>
          <cell r="C53">
            <v>27</v>
          </cell>
        </row>
        <row r="54">
          <cell r="A54">
            <v>107</v>
          </cell>
          <cell r="C54">
            <v>28</v>
          </cell>
        </row>
        <row r="55">
          <cell r="A55">
            <v>108</v>
          </cell>
          <cell r="C55">
            <v>29</v>
          </cell>
        </row>
        <row r="56">
          <cell r="A56">
            <v>109</v>
          </cell>
          <cell r="C56">
            <v>30</v>
          </cell>
        </row>
        <row r="57">
          <cell r="A57">
            <v>110</v>
          </cell>
          <cell r="C57">
            <v>31</v>
          </cell>
        </row>
        <row r="58">
          <cell r="A58">
            <v>111</v>
          </cell>
        </row>
        <row r="59">
          <cell r="A59">
            <v>112</v>
          </cell>
        </row>
        <row r="60">
          <cell r="A60">
            <v>113</v>
          </cell>
        </row>
        <row r="61">
          <cell r="A61">
            <v>114</v>
          </cell>
        </row>
        <row r="62">
          <cell r="A62">
            <v>115</v>
          </cell>
        </row>
        <row r="63">
          <cell r="A63">
            <v>116</v>
          </cell>
        </row>
        <row r="64">
          <cell r="A64">
            <v>117</v>
          </cell>
        </row>
        <row r="65">
          <cell r="A65">
            <v>118</v>
          </cell>
        </row>
        <row r="66">
          <cell r="A66">
            <v>119</v>
          </cell>
        </row>
        <row r="67">
          <cell r="A67">
            <v>120</v>
          </cell>
        </row>
        <row r="68">
          <cell r="A68">
            <v>121</v>
          </cell>
        </row>
        <row r="69">
          <cell r="A69">
            <v>122</v>
          </cell>
        </row>
        <row r="70">
          <cell r="A70">
            <v>123</v>
          </cell>
        </row>
        <row r="71">
          <cell r="A71">
            <v>124</v>
          </cell>
        </row>
        <row r="72">
          <cell r="A72">
            <v>125</v>
          </cell>
        </row>
        <row r="73">
          <cell r="A73">
            <v>126</v>
          </cell>
        </row>
        <row r="74">
          <cell r="A74">
            <v>127</v>
          </cell>
        </row>
        <row r="75">
          <cell r="A75">
            <v>128</v>
          </cell>
        </row>
        <row r="76">
          <cell r="A76">
            <v>129</v>
          </cell>
        </row>
        <row r="77">
          <cell r="A77">
            <v>130</v>
          </cell>
        </row>
        <row r="78">
          <cell r="A78">
            <v>131</v>
          </cell>
        </row>
        <row r="79">
          <cell r="A79">
            <v>132</v>
          </cell>
        </row>
        <row r="80">
          <cell r="A80">
            <v>133</v>
          </cell>
        </row>
        <row r="81">
          <cell r="A81">
            <v>134</v>
          </cell>
        </row>
        <row r="82">
          <cell r="A82">
            <v>135</v>
          </cell>
        </row>
        <row r="83">
          <cell r="A83">
            <v>136</v>
          </cell>
        </row>
        <row r="84">
          <cell r="A84">
            <v>137</v>
          </cell>
        </row>
        <row r="85">
          <cell r="A85">
            <v>138</v>
          </cell>
        </row>
        <row r="86">
          <cell r="A86">
            <v>139</v>
          </cell>
        </row>
        <row r="87">
          <cell r="A87">
            <v>140</v>
          </cell>
        </row>
        <row r="88">
          <cell r="A88">
            <v>141</v>
          </cell>
        </row>
        <row r="89">
          <cell r="A89">
            <v>142</v>
          </cell>
        </row>
        <row r="90">
          <cell r="A90">
            <v>143</v>
          </cell>
        </row>
        <row r="91">
          <cell r="A91">
            <v>144</v>
          </cell>
        </row>
        <row r="92">
          <cell r="A92">
            <v>145</v>
          </cell>
        </row>
        <row r="93">
          <cell r="A93">
            <v>146</v>
          </cell>
        </row>
        <row r="94">
          <cell r="A94">
            <v>147</v>
          </cell>
        </row>
        <row r="95">
          <cell r="A95">
            <v>148</v>
          </cell>
        </row>
        <row r="96">
          <cell r="A96">
            <v>149</v>
          </cell>
        </row>
        <row r="97">
          <cell r="A97">
            <v>150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">
    <tabColor rgb="FFFFFF00"/>
  </sheetPr>
  <dimension ref="A1:L62"/>
  <sheetViews>
    <sheetView zoomScale="60" zoomScaleNormal="60" workbookViewId="0">
      <selection activeCell="C3" sqref="C3:C5"/>
    </sheetView>
  </sheetViews>
  <sheetFormatPr defaultRowHeight="19.8" x14ac:dyDescent="0.3"/>
  <cols>
    <col min="1" max="1" width="1.6640625" style="5" customWidth="1"/>
    <col min="2" max="2" width="17.6640625" style="5" customWidth="1"/>
    <col min="3" max="3" width="11.6640625" style="5" customWidth="1"/>
    <col min="4" max="8" width="12.109375" style="5" customWidth="1"/>
    <col min="9" max="11" width="11.77734375" style="5" customWidth="1"/>
    <col min="12" max="12" width="18" style="5" customWidth="1"/>
    <col min="13" max="13" width="11.33203125" style="5" customWidth="1"/>
    <col min="14" max="16" width="9" style="5"/>
    <col min="17" max="17" width="11.33203125" style="5" customWidth="1"/>
    <col min="18" max="256" width="9" style="5"/>
    <col min="257" max="257" width="1.6640625" style="5" customWidth="1"/>
    <col min="258" max="258" width="17.6640625" style="5" customWidth="1"/>
    <col min="259" max="259" width="11.6640625" style="5" customWidth="1"/>
    <col min="260" max="264" width="12.109375" style="5" customWidth="1"/>
    <col min="265" max="267" width="11.77734375" style="5" customWidth="1"/>
    <col min="268" max="268" width="18" style="5" customWidth="1"/>
    <col min="269" max="269" width="11.33203125" style="5" customWidth="1"/>
    <col min="270" max="272" width="9" style="5"/>
    <col min="273" max="273" width="11.33203125" style="5" customWidth="1"/>
    <col min="274" max="512" width="9" style="5"/>
    <col min="513" max="513" width="1.6640625" style="5" customWidth="1"/>
    <col min="514" max="514" width="17.6640625" style="5" customWidth="1"/>
    <col min="515" max="515" width="11.6640625" style="5" customWidth="1"/>
    <col min="516" max="520" width="12.109375" style="5" customWidth="1"/>
    <col min="521" max="523" width="11.77734375" style="5" customWidth="1"/>
    <col min="524" max="524" width="18" style="5" customWidth="1"/>
    <col min="525" max="525" width="11.33203125" style="5" customWidth="1"/>
    <col min="526" max="528" width="9" style="5"/>
    <col min="529" max="529" width="11.33203125" style="5" customWidth="1"/>
    <col min="530" max="768" width="9" style="5"/>
    <col min="769" max="769" width="1.6640625" style="5" customWidth="1"/>
    <col min="770" max="770" width="17.6640625" style="5" customWidth="1"/>
    <col min="771" max="771" width="11.6640625" style="5" customWidth="1"/>
    <col min="772" max="776" width="12.109375" style="5" customWidth="1"/>
    <col min="777" max="779" width="11.77734375" style="5" customWidth="1"/>
    <col min="780" max="780" width="18" style="5" customWidth="1"/>
    <col min="781" max="781" width="11.33203125" style="5" customWidth="1"/>
    <col min="782" max="784" width="9" style="5"/>
    <col min="785" max="785" width="11.33203125" style="5" customWidth="1"/>
    <col min="786" max="1024" width="9" style="5"/>
    <col min="1025" max="1025" width="1.6640625" style="5" customWidth="1"/>
    <col min="1026" max="1026" width="17.6640625" style="5" customWidth="1"/>
    <col min="1027" max="1027" width="11.6640625" style="5" customWidth="1"/>
    <col min="1028" max="1032" width="12.109375" style="5" customWidth="1"/>
    <col min="1033" max="1035" width="11.77734375" style="5" customWidth="1"/>
    <col min="1036" max="1036" width="18" style="5" customWidth="1"/>
    <col min="1037" max="1037" width="11.33203125" style="5" customWidth="1"/>
    <col min="1038" max="1040" width="9" style="5"/>
    <col min="1041" max="1041" width="11.33203125" style="5" customWidth="1"/>
    <col min="1042" max="1280" width="9" style="5"/>
    <col min="1281" max="1281" width="1.6640625" style="5" customWidth="1"/>
    <col min="1282" max="1282" width="17.6640625" style="5" customWidth="1"/>
    <col min="1283" max="1283" width="11.6640625" style="5" customWidth="1"/>
    <col min="1284" max="1288" width="12.109375" style="5" customWidth="1"/>
    <col min="1289" max="1291" width="11.77734375" style="5" customWidth="1"/>
    <col min="1292" max="1292" width="18" style="5" customWidth="1"/>
    <col min="1293" max="1293" width="11.33203125" style="5" customWidth="1"/>
    <col min="1294" max="1296" width="9" style="5"/>
    <col min="1297" max="1297" width="11.33203125" style="5" customWidth="1"/>
    <col min="1298" max="1536" width="9" style="5"/>
    <col min="1537" max="1537" width="1.6640625" style="5" customWidth="1"/>
    <col min="1538" max="1538" width="17.6640625" style="5" customWidth="1"/>
    <col min="1539" max="1539" width="11.6640625" style="5" customWidth="1"/>
    <col min="1540" max="1544" width="12.109375" style="5" customWidth="1"/>
    <col min="1545" max="1547" width="11.77734375" style="5" customWidth="1"/>
    <col min="1548" max="1548" width="18" style="5" customWidth="1"/>
    <col min="1549" max="1549" width="11.33203125" style="5" customWidth="1"/>
    <col min="1550" max="1552" width="9" style="5"/>
    <col min="1553" max="1553" width="11.33203125" style="5" customWidth="1"/>
    <col min="1554" max="1792" width="9" style="5"/>
    <col min="1793" max="1793" width="1.6640625" style="5" customWidth="1"/>
    <col min="1794" max="1794" width="17.6640625" style="5" customWidth="1"/>
    <col min="1795" max="1795" width="11.6640625" style="5" customWidth="1"/>
    <col min="1796" max="1800" width="12.109375" style="5" customWidth="1"/>
    <col min="1801" max="1803" width="11.77734375" style="5" customWidth="1"/>
    <col min="1804" max="1804" width="18" style="5" customWidth="1"/>
    <col min="1805" max="1805" width="11.33203125" style="5" customWidth="1"/>
    <col min="1806" max="1808" width="9" style="5"/>
    <col min="1809" max="1809" width="11.33203125" style="5" customWidth="1"/>
    <col min="1810" max="2048" width="9" style="5"/>
    <col min="2049" max="2049" width="1.6640625" style="5" customWidth="1"/>
    <col min="2050" max="2050" width="17.6640625" style="5" customWidth="1"/>
    <col min="2051" max="2051" width="11.6640625" style="5" customWidth="1"/>
    <col min="2052" max="2056" width="12.109375" style="5" customWidth="1"/>
    <col min="2057" max="2059" width="11.77734375" style="5" customWidth="1"/>
    <col min="2060" max="2060" width="18" style="5" customWidth="1"/>
    <col min="2061" max="2061" width="11.33203125" style="5" customWidth="1"/>
    <col min="2062" max="2064" width="9" style="5"/>
    <col min="2065" max="2065" width="11.33203125" style="5" customWidth="1"/>
    <col min="2066" max="2304" width="9" style="5"/>
    <col min="2305" max="2305" width="1.6640625" style="5" customWidth="1"/>
    <col min="2306" max="2306" width="17.6640625" style="5" customWidth="1"/>
    <col min="2307" max="2307" width="11.6640625" style="5" customWidth="1"/>
    <col min="2308" max="2312" width="12.109375" style="5" customWidth="1"/>
    <col min="2313" max="2315" width="11.77734375" style="5" customWidth="1"/>
    <col min="2316" max="2316" width="18" style="5" customWidth="1"/>
    <col min="2317" max="2317" width="11.33203125" style="5" customWidth="1"/>
    <col min="2318" max="2320" width="9" style="5"/>
    <col min="2321" max="2321" width="11.33203125" style="5" customWidth="1"/>
    <col min="2322" max="2560" width="9" style="5"/>
    <col min="2561" max="2561" width="1.6640625" style="5" customWidth="1"/>
    <col min="2562" max="2562" width="17.6640625" style="5" customWidth="1"/>
    <col min="2563" max="2563" width="11.6640625" style="5" customWidth="1"/>
    <col min="2564" max="2568" width="12.109375" style="5" customWidth="1"/>
    <col min="2569" max="2571" width="11.77734375" style="5" customWidth="1"/>
    <col min="2572" max="2572" width="18" style="5" customWidth="1"/>
    <col min="2573" max="2573" width="11.33203125" style="5" customWidth="1"/>
    <col min="2574" max="2576" width="9" style="5"/>
    <col min="2577" max="2577" width="11.33203125" style="5" customWidth="1"/>
    <col min="2578" max="2816" width="9" style="5"/>
    <col min="2817" max="2817" width="1.6640625" style="5" customWidth="1"/>
    <col min="2818" max="2818" width="17.6640625" style="5" customWidth="1"/>
    <col min="2819" max="2819" width="11.6640625" style="5" customWidth="1"/>
    <col min="2820" max="2824" width="12.109375" style="5" customWidth="1"/>
    <col min="2825" max="2827" width="11.77734375" style="5" customWidth="1"/>
    <col min="2828" max="2828" width="18" style="5" customWidth="1"/>
    <col min="2829" max="2829" width="11.33203125" style="5" customWidth="1"/>
    <col min="2830" max="2832" width="9" style="5"/>
    <col min="2833" max="2833" width="11.33203125" style="5" customWidth="1"/>
    <col min="2834" max="3072" width="9" style="5"/>
    <col min="3073" max="3073" width="1.6640625" style="5" customWidth="1"/>
    <col min="3074" max="3074" width="17.6640625" style="5" customWidth="1"/>
    <col min="3075" max="3075" width="11.6640625" style="5" customWidth="1"/>
    <col min="3076" max="3080" width="12.109375" style="5" customWidth="1"/>
    <col min="3081" max="3083" width="11.77734375" style="5" customWidth="1"/>
    <col min="3084" max="3084" width="18" style="5" customWidth="1"/>
    <col min="3085" max="3085" width="11.33203125" style="5" customWidth="1"/>
    <col min="3086" max="3088" width="9" style="5"/>
    <col min="3089" max="3089" width="11.33203125" style="5" customWidth="1"/>
    <col min="3090" max="3328" width="9" style="5"/>
    <col min="3329" max="3329" width="1.6640625" style="5" customWidth="1"/>
    <col min="3330" max="3330" width="17.6640625" style="5" customWidth="1"/>
    <col min="3331" max="3331" width="11.6640625" style="5" customWidth="1"/>
    <col min="3332" max="3336" width="12.109375" style="5" customWidth="1"/>
    <col min="3337" max="3339" width="11.77734375" style="5" customWidth="1"/>
    <col min="3340" max="3340" width="18" style="5" customWidth="1"/>
    <col min="3341" max="3341" width="11.33203125" style="5" customWidth="1"/>
    <col min="3342" max="3344" width="9" style="5"/>
    <col min="3345" max="3345" width="11.33203125" style="5" customWidth="1"/>
    <col min="3346" max="3584" width="9" style="5"/>
    <col min="3585" max="3585" width="1.6640625" style="5" customWidth="1"/>
    <col min="3586" max="3586" width="17.6640625" style="5" customWidth="1"/>
    <col min="3587" max="3587" width="11.6640625" style="5" customWidth="1"/>
    <col min="3588" max="3592" width="12.109375" style="5" customWidth="1"/>
    <col min="3593" max="3595" width="11.77734375" style="5" customWidth="1"/>
    <col min="3596" max="3596" width="18" style="5" customWidth="1"/>
    <col min="3597" max="3597" width="11.33203125" style="5" customWidth="1"/>
    <col min="3598" max="3600" width="9" style="5"/>
    <col min="3601" max="3601" width="11.33203125" style="5" customWidth="1"/>
    <col min="3602" max="3840" width="9" style="5"/>
    <col min="3841" max="3841" width="1.6640625" style="5" customWidth="1"/>
    <col min="3842" max="3842" width="17.6640625" style="5" customWidth="1"/>
    <col min="3843" max="3843" width="11.6640625" style="5" customWidth="1"/>
    <col min="3844" max="3848" width="12.109375" style="5" customWidth="1"/>
    <col min="3849" max="3851" width="11.77734375" style="5" customWidth="1"/>
    <col min="3852" max="3852" width="18" style="5" customWidth="1"/>
    <col min="3853" max="3853" width="11.33203125" style="5" customWidth="1"/>
    <col min="3854" max="3856" width="9" style="5"/>
    <col min="3857" max="3857" width="11.33203125" style="5" customWidth="1"/>
    <col min="3858" max="4096" width="9" style="5"/>
    <col min="4097" max="4097" width="1.6640625" style="5" customWidth="1"/>
    <col min="4098" max="4098" width="17.6640625" style="5" customWidth="1"/>
    <col min="4099" max="4099" width="11.6640625" style="5" customWidth="1"/>
    <col min="4100" max="4104" width="12.109375" style="5" customWidth="1"/>
    <col min="4105" max="4107" width="11.77734375" style="5" customWidth="1"/>
    <col min="4108" max="4108" width="18" style="5" customWidth="1"/>
    <col min="4109" max="4109" width="11.33203125" style="5" customWidth="1"/>
    <col min="4110" max="4112" width="9" style="5"/>
    <col min="4113" max="4113" width="11.33203125" style="5" customWidth="1"/>
    <col min="4114" max="4352" width="9" style="5"/>
    <col min="4353" max="4353" width="1.6640625" style="5" customWidth="1"/>
    <col min="4354" max="4354" width="17.6640625" style="5" customWidth="1"/>
    <col min="4355" max="4355" width="11.6640625" style="5" customWidth="1"/>
    <col min="4356" max="4360" width="12.109375" style="5" customWidth="1"/>
    <col min="4361" max="4363" width="11.77734375" style="5" customWidth="1"/>
    <col min="4364" max="4364" width="18" style="5" customWidth="1"/>
    <col min="4365" max="4365" width="11.33203125" style="5" customWidth="1"/>
    <col min="4366" max="4368" width="9" style="5"/>
    <col min="4369" max="4369" width="11.33203125" style="5" customWidth="1"/>
    <col min="4370" max="4608" width="9" style="5"/>
    <col min="4609" max="4609" width="1.6640625" style="5" customWidth="1"/>
    <col min="4610" max="4610" width="17.6640625" style="5" customWidth="1"/>
    <col min="4611" max="4611" width="11.6640625" style="5" customWidth="1"/>
    <col min="4612" max="4616" width="12.109375" style="5" customWidth="1"/>
    <col min="4617" max="4619" width="11.77734375" style="5" customWidth="1"/>
    <col min="4620" max="4620" width="18" style="5" customWidth="1"/>
    <col min="4621" max="4621" width="11.33203125" style="5" customWidth="1"/>
    <col min="4622" max="4624" width="9" style="5"/>
    <col min="4625" max="4625" width="11.33203125" style="5" customWidth="1"/>
    <col min="4626" max="4864" width="9" style="5"/>
    <col min="4865" max="4865" width="1.6640625" style="5" customWidth="1"/>
    <col min="4866" max="4866" width="17.6640625" style="5" customWidth="1"/>
    <col min="4867" max="4867" width="11.6640625" style="5" customWidth="1"/>
    <col min="4868" max="4872" width="12.109375" style="5" customWidth="1"/>
    <col min="4873" max="4875" width="11.77734375" style="5" customWidth="1"/>
    <col min="4876" max="4876" width="18" style="5" customWidth="1"/>
    <col min="4877" max="4877" width="11.33203125" style="5" customWidth="1"/>
    <col min="4878" max="4880" width="9" style="5"/>
    <col min="4881" max="4881" width="11.33203125" style="5" customWidth="1"/>
    <col min="4882" max="5120" width="9" style="5"/>
    <col min="5121" max="5121" width="1.6640625" style="5" customWidth="1"/>
    <col min="5122" max="5122" width="17.6640625" style="5" customWidth="1"/>
    <col min="5123" max="5123" width="11.6640625" style="5" customWidth="1"/>
    <col min="5124" max="5128" width="12.109375" style="5" customWidth="1"/>
    <col min="5129" max="5131" width="11.77734375" style="5" customWidth="1"/>
    <col min="5132" max="5132" width="18" style="5" customWidth="1"/>
    <col min="5133" max="5133" width="11.33203125" style="5" customWidth="1"/>
    <col min="5134" max="5136" width="9" style="5"/>
    <col min="5137" max="5137" width="11.33203125" style="5" customWidth="1"/>
    <col min="5138" max="5376" width="9" style="5"/>
    <col min="5377" max="5377" width="1.6640625" style="5" customWidth="1"/>
    <col min="5378" max="5378" width="17.6640625" style="5" customWidth="1"/>
    <col min="5379" max="5379" width="11.6640625" style="5" customWidth="1"/>
    <col min="5380" max="5384" width="12.109375" style="5" customWidth="1"/>
    <col min="5385" max="5387" width="11.77734375" style="5" customWidth="1"/>
    <col min="5388" max="5388" width="18" style="5" customWidth="1"/>
    <col min="5389" max="5389" width="11.33203125" style="5" customWidth="1"/>
    <col min="5390" max="5392" width="9" style="5"/>
    <col min="5393" max="5393" width="11.33203125" style="5" customWidth="1"/>
    <col min="5394" max="5632" width="9" style="5"/>
    <col min="5633" max="5633" width="1.6640625" style="5" customWidth="1"/>
    <col min="5634" max="5634" width="17.6640625" style="5" customWidth="1"/>
    <col min="5635" max="5635" width="11.6640625" style="5" customWidth="1"/>
    <col min="5636" max="5640" width="12.109375" style="5" customWidth="1"/>
    <col min="5641" max="5643" width="11.77734375" style="5" customWidth="1"/>
    <col min="5644" max="5644" width="18" style="5" customWidth="1"/>
    <col min="5645" max="5645" width="11.33203125" style="5" customWidth="1"/>
    <col min="5646" max="5648" width="9" style="5"/>
    <col min="5649" max="5649" width="11.33203125" style="5" customWidth="1"/>
    <col min="5650" max="5888" width="9" style="5"/>
    <col min="5889" max="5889" width="1.6640625" style="5" customWidth="1"/>
    <col min="5890" max="5890" width="17.6640625" style="5" customWidth="1"/>
    <col min="5891" max="5891" width="11.6640625" style="5" customWidth="1"/>
    <col min="5892" max="5896" width="12.109375" style="5" customWidth="1"/>
    <col min="5897" max="5899" width="11.77734375" style="5" customWidth="1"/>
    <col min="5900" max="5900" width="18" style="5" customWidth="1"/>
    <col min="5901" max="5901" width="11.33203125" style="5" customWidth="1"/>
    <col min="5902" max="5904" width="9" style="5"/>
    <col min="5905" max="5905" width="11.33203125" style="5" customWidth="1"/>
    <col min="5906" max="6144" width="9" style="5"/>
    <col min="6145" max="6145" width="1.6640625" style="5" customWidth="1"/>
    <col min="6146" max="6146" width="17.6640625" style="5" customWidth="1"/>
    <col min="6147" max="6147" width="11.6640625" style="5" customWidth="1"/>
    <col min="6148" max="6152" width="12.109375" style="5" customWidth="1"/>
    <col min="6153" max="6155" width="11.77734375" style="5" customWidth="1"/>
    <col min="6156" max="6156" width="18" style="5" customWidth="1"/>
    <col min="6157" max="6157" width="11.33203125" style="5" customWidth="1"/>
    <col min="6158" max="6160" width="9" style="5"/>
    <col min="6161" max="6161" width="11.33203125" style="5" customWidth="1"/>
    <col min="6162" max="6400" width="9" style="5"/>
    <col min="6401" max="6401" width="1.6640625" style="5" customWidth="1"/>
    <col min="6402" max="6402" width="17.6640625" style="5" customWidth="1"/>
    <col min="6403" max="6403" width="11.6640625" style="5" customWidth="1"/>
    <col min="6404" max="6408" width="12.109375" style="5" customWidth="1"/>
    <col min="6409" max="6411" width="11.77734375" style="5" customWidth="1"/>
    <col min="6412" max="6412" width="18" style="5" customWidth="1"/>
    <col min="6413" max="6413" width="11.33203125" style="5" customWidth="1"/>
    <col min="6414" max="6416" width="9" style="5"/>
    <col min="6417" max="6417" width="11.33203125" style="5" customWidth="1"/>
    <col min="6418" max="6656" width="9" style="5"/>
    <col min="6657" max="6657" width="1.6640625" style="5" customWidth="1"/>
    <col min="6658" max="6658" width="17.6640625" style="5" customWidth="1"/>
    <col min="6659" max="6659" width="11.6640625" style="5" customWidth="1"/>
    <col min="6660" max="6664" width="12.109375" style="5" customWidth="1"/>
    <col min="6665" max="6667" width="11.77734375" style="5" customWidth="1"/>
    <col min="6668" max="6668" width="18" style="5" customWidth="1"/>
    <col min="6669" max="6669" width="11.33203125" style="5" customWidth="1"/>
    <col min="6670" max="6672" width="9" style="5"/>
    <col min="6673" max="6673" width="11.33203125" style="5" customWidth="1"/>
    <col min="6674" max="6912" width="9" style="5"/>
    <col min="6913" max="6913" width="1.6640625" style="5" customWidth="1"/>
    <col min="6914" max="6914" width="17.6640625" style="5" customWidth="1"/>
    <col min="6915" max="6915" width="11.6640625" style="5" customWidth="1"/>
    <col min="6916" max="6920" width="12.109375" style="5" customWidth="1"/>
    <col min="6921" max="6923" width="11.77734375" style="5" customWidth="1"/>
    <col min="6924" max="6924" width="18" style="5" customWidth="1"/>
    <col min="6925" max="6925" width="11.33203125" style="5" customWidth="1"/>
    <col min="6926" max="6928" width="9" style="5"/>
    <col min="6929" max="6929" width="11.33203125" style="5" customWidth="1"/>
    <col min="6930" max="7168" width="9" style="5"/>
    <col min="7169" max="7169" width="1.6640625" style="5" customWidth="1"/>
    <col min="7170" max="7170" width="17.6640625" style="5" customWidth="1"/>
    <col min="7171" max="7171" width="11.6640625" style="5" customWidth="1"/>
    <col min="7172" max="7176" width="12.109375" style="5" customWidth="1"/>
    <col min="7177" max="7179" width="11.77734375" style="5" customWidth="1"/>
    <col min="7180" max="7180" width="18" style="5" customWidth="1"/>
    <col min="7181" max="7181" width="11.33203125" style="5" customWidth="1"/>
    <col min="7182" max="7184" width="9" style="5"/>
    <col min="7185" max="7185" width="11.33203125" style="5" customWidth="1"/>
    <col min="7186" max="7424" width="9" style="5"/>
    <col min="7425" max="7425" width="1.6640625" style="5" customWidth="1"/>
    <col min="7426" max="7426" width="17.6640625" style="5" customWidth="1"/>
    <col min="7427" max="7427" width="11.6640625" style="5" customWidth="1"/>
    <col min="7428" max="7432" width="12.109375" style="5" customWidth="1"/>
    <col min="7433" max="7435" width="11.77734375" style="5" customWidth="1"/>
    <col min="7436" max="7436" width="18" style="5" customWidth="1"/>
    <col min="7437" max="7437" width="11.33203125" style="5" customWidth="1"/>
    <col min="7438" max="7440" width="9" style="5"/>
    <col min="7441" max="7441" width="11.33203125" style="5" customWidth="1"/>
    <col min="7442" max="7680" width="9" style="5"/>
    <col min="7681" max="7681" width="1.6640625" style="5" customWidth="1"/>
    <col min="7682" max="7682" width="17.6640625" style="5" customWidth="1"/>
    <col min="7683" max="7683" width="11.6640625" style="5" customWidth="1"/>
    <col min="7684" max="7688" width="12.109375" style="5" customWidth="1"/>
    <col min="7689" max="7691" width="11.77734375" style="5" customWidth="1"/>
    <col min="7692" max="7692" width="18" style="5" customWidth="1"/>
    <col min="7693" max="7693" width="11.33203125" style="5" customWidth="1"/>
    <col min="7694" max="7696" width="9" style="5"/>
    <col min="7697" max="7697" width="11.33203125" style="5" customWidth="1"/>
    <col min="7698" max="7936" width="9" style="5"/>
    <col min="7937" max="7937" width="1.6640625" style="5" customWidth="1"/>
    <col min="7938" max="7938" width="17.6640625" style="5" customWidth="1"/>
    <col min="7939" max="7939" width="11.6640625" style="5" customWidth="1"/>
    <col min="7940" max="7944" width="12.109375" style="5" customWidth="1"/>
    <col min="7945" max="7947" width="11.77734375" style="5" customWidth="1"/>
    <col min="7948" max="7948" width="18" style="5" customWidth="1"/>
    <col min="7949" max="7949" width="11.33203125" style="5" customWidth="1"/>
    <col min="7950" max="7952" width="9" style="5"/>
    <col min="7953" max="7953" width="11.33203125" style="5" customWidth="1"/>
    <col min="7954" max="8192" width="9" style="5"/>
    <col min="8193" max="8193" width="1.6640625" style="5" customWidth="1"/>
    <col min="8194" max="8194" width="17.6640625" style="5" customWidth="1"/>
    <col min="8195" max="8195" width="11.6640625" style="5" customWidth="1"/>
    <col min="8196" max="8200" width="12.109375" style="5" customWidth="1"/>
    <col min="8201" max="8203" width="11.77734375" style="5" customWidth="1"/>
    <col min="8204" max="8204" width="18" style="5" customWidth="1"/>
    <col min="8205" max="8205" width="11.33203125" style="5" customWidth="1"/>
    <col min="8206" max="8208" width="9" style="5"/>
    <col min="8209" max="8209" width="11.33203125" style="5" customWidth="1"/>
    <col min="8210" max="8448" width="9" style="5"/>
    <col min="8449" max="8449" width="1.6640625" style="5" customWidth="1"/>
    <col min="8450" max="8450" width="17.6640625" style="5" customWidth="1"/>
    <col min="8451" max="8451" width="11.6640625" style="5" customWidth="1"/>
    <col min="8452" max="8456" width="12.109375" style="5" customWidth="1"/>
    <col min="8457" max="8459" width="11.77734375" style="5" customWidth="1"/>
    <col min="8460" max="8460" width="18" style="5" customWidth="1"/>
    <col min="8461" max="8461" width="11.33203125" style="5" customWidth="1"/>
    <col min="8462" max="8464" width="9" style="5"/>
    <col min="8465" max="8465" width="11.33203125" style="5" customWidth="1"/>
    <col min="8466" max="8704" width="9" style="5"/>
    <col min="8705" max="8705" width="1.6640625" style="5" customWidth="1"/>
    <col min="8706" max="8706" width="17.6640625" style="5" customWidth="1"/>
    <col min="8707" max="8707" width="11.6640625" style="5" customWidth="1"/>
    <col min="8708" max="8712" width="12.109375" style="5" customWidth="1"/>
    <col min="8713" max="8715" width="11.77734375" style="5" customWidth="1"/>
    <col min="8716" max="8716" width="18" style="5" customWidth="1"/>
    <col min="8717" max="8717" width="11.33203125" style="5" customWidth="1"/>
    <col min="8718" max="8720" width="9" style="5"/>
    <col min="8721" max="8721" width="11.33203125" style="5" customWidth="1"/>
    <col min="8722" max="8960" width="9" style="5"/>
    <col min="8961" max="8961" width="1.6640625" style="5" customWidth="1"/>
    <col min="8962" max="8962" width="17.6640625" style="5" customWidth="1"/>
    <col min="8963" max="8963" width="11.6640625" style="5" customWidth="1"/>
    <col min="8964" max="8968" width="12.109375" style="5" customWidth="1"/>
    <col min="8969" max="8971" width="11.77734375" style="5" customWidth="1"/>
    <col min="8972" max="8972" width="18" style="5" customWidth="1"/>
    <col min="8973" max="8973" width="11.33203125" style="5" customWidth="1"/>
    <col min="8974" max="8976" width="9" style="5"/>
    <col min="8977" max="8977" width="11.33203125" style="5" customWidth="1"/>
    <col min="8978" max="9216" width="9" style="5"/>
    <col min="9217" max="9217" width="1.6640625" style="5" customWidth="1"/>
    <col min="9218" max="9218" width="17.6640625" style="5" customWidth="1"/>
    <col min="9219" max="9219" width="11.6640625" style="5" customWidth="1"/>
    <col min="9220" max="9224" width="12.109375" style="5" customWidth="1"/>
    <col min="9225" max="9227" width="11.77734375" style="5" customWidth="1"/>
    <col min="9228" max="9228" width="18" style="5" customWidth="1"/>
    <col min="9229" max="9229" width="11.33203125" style="5" customWidth="1"/>
    <col min="9230" max="9232" width="9" style="5"/>
    <col min="9233" max="9233" width="11.33203125" style="5" customWidth="1"/>
    <col min="9234" max="9472" width="9" style="5"/>
    <col min="9473" max="9473" width="1.6640625" style="5" customWidth="1"/>
    <col min="9474" max="9474" width="17.6640625" style="5" customWidth="1"/>
    <col min="9475" max="9475" width="11.6640625" style="5" customWidth="1"/>
    <col min="9476" max="9480" width="12.109375" style="5" customWidth="1"/>
    <col min="9481" max="9483" width="11.77734375" style="5" customWidth="1"/>
    <col min="9484" max="9484" width="18" style="5" customWidth="1"/>
    <col min="9485" max="9485" width="11.33203125" style="5" customWidth="1"/>
    <col min="9486" max="9488" width="9" style="5"/>
    <col min="9489" max="9489" width="11.33203125" style="5" customWidth="1"/>
    <col min="9490" max="9728" width="9" style="5"/>
    <col min="9729" max="9729" width="1.6640625" style="5" customWidth="1"/>
    <col min="9730" max="9730" width="17.6640625" style="5" customWidth="1"/>
    <col min="9731" max="9731" width="11.6640625" style="5" customWidth="1"/>
    <col min="9732" max="9736" width="12.109375" style="5" customWidth="1"/>
    <col min="9737" max="9739" width="11.77734375" style="5" customWidth="1"/>
    <col min="9740" max="9740" width="18" style="5" customWidth="1"/>
    <col min="9741" max="9741" width="11.33203125" style="5" customWidth="1"/>
    <col min="9742" max="9744" width="9" style="5"/>
    <col min="9745" max="9745" width="11.33203125" style="5" customWidth="1"/>
    <col min="9746" max="9984" width="9" style="5"/>
    <col min="9985" max="9985" width="1.6640625" style="5" customWidth="1"/>
    <col min="9986" max="9986" width="17.6640625" style="5" customWidth="1"/>
    <col min="9987" max="9987" width="11.6640625" style="5" customWidth="1"/>
    <col min="9988" max="9992" width="12.109375" style="5" customWidth="1"/>
    <col min="9993" max="9995" width="11.77734375" style="5" customWidth="1"/>
    <col min="9996" max="9996" width="18" style="5" customWidth="1"/>
    <col min="9997" max="9997" width="11.33203125" style="5" customWidth="1"/>
    <col min="9998" max="10000" width="9" style="5"/>
    <col min="10001" max="10001" width="11.33203125" style="5" customWidth="1"/>
    <col min="10002" max="10240" width="9" style="5"/>
    <col min="10241" max="10241" width="1.6640625" style="5" customWidth="1"/>
    <col min="10242" max="10242" width="17.6640625" style="5" customWidth="1"/>
    <col min="10243" max="10243" width="11.6640625" style="5" customWidth="1"/>
    <col min="10244" max="10248" width="12.109375" style="5" customWidth="1"/>
    <col min="10249" max="10251" width="11.77734375" style="5" customWidth="1"/>
    <col min="10252" max="10252" width="18" style="5" customWidth="1"/>
    <col min="10253" max="10253" width="11.33203125" style="5" customWidth="1"/>
    <col min="10254" max="10256" width="9" style="5"/>
    <col min="10257" max="10257" width="11.33203125" style="5" customWidth="1"/>
    <col min="10258" max="10496" width="9" style="5"/>
    <col min="10497" max="10497" width="1.6640625" style="5" customWidth="1"/>
    <col min="10498" max="10498" width="17.6640625" style="5" customWidth="1"/>
    <col min="10499" max="10499" width="11.6640625" style="5" customWidth="1"/>
    <col min="10500" max="10504" width="12.109375" style="5" customWidth="1"/>
    <col min="10505" max="10507" width="11.77734375" style="5" customWidth="1"/>
    <col min="10508" max="10508" width="18" style="5" customWidth="1"/>
    <col min="10509" max="10509" width="11.33203125" style="5" customWidth="1"/>
    <col min="10510" max="10512" width="9" style="5"/>
    <col min="10513" max="10513" width="11.33203125" style="5" customWidth="1"/>
    <col min="10514" max="10752" width="9" style="5"/>
    <col min="10753" max="10753" width="1.6640625" style="5" customWidth="1"/>
    <col min="10754" max="10754" width="17.6640625" style="5" customWidth="1"/>
    <col min="10755" max="10755" width="11.6640625" style="5" customWidth="1"/>
    <col min="10756" max="10760" width="12.109375" style="5" customWidth="1"/>
    <col min="10761" max="10763" width="11.77734375" style="5" customWidth="1"/>
    <col min="10764" max="10764" width="18" style="5" customWidth="1"/>
    <col min="10765" max="10765" width="11.33203125" style="5" customWidth="1"/>
    <col min="10766" max="10768" width="9" style="5"/>
    <col min="10769" max="10769" width="11.33203125" style="5" customWidth="1"/>
    <col min="10770" max="11008" width="9" style="5"/>
    <col min="11009" max="11009" width="1.6640625" style="5" customWidth="1"/>
    <col min="11010" max="11010" width="17.6640625" style="5" customWidth="1"/>
    <col min="11011" max="11011" width="11.6640625" style="5" customWidth="1"/>
    <col min="11012" max="11016" width="12.109375" style="5" customWidth="1"/>
    <col min="11017" max="11019" width="11.77734375" style="5" customWidth="1"/>
    <col min="11020" max="11020" width="18" style="5" customWidth="1"/>
    <col min="11021" max="11021" width="11.33203125" style="5" customWidth="1"/>
    <col min="11022" max="11024" width="9" style="5"/>
    <col min="11025" max="11025" width="11.33203125" style="5" customWidth="1"/>
    <col min="11026" max="11264" width="9" style="5"/>
    <col min="11265" max="11265" width="1.6640625" style="5" customWidth="1"/>
    <col min="11266" max="11266" width="17.6640625" style="5" customWidth="1"/>
    <col min="11267" max="11267" width="11.6640625" style="5" customWidth="1"/>
    <col min="11268" max="11272" width="12.109375" style="5" customWidth="1"/>
    <col min="11273" max="11275" width="11.77734375" style="5" customWidth="1"/>
    <col min="11276" max="11276" width="18" style="5" customWidth="1"/>
    <col min="11277" max="11277" width="11.33203125" style="5" customWidth="1"/>
    <col min="11278" max="11280" width="9" style="5"/>
    <col min="11281" max="11281" width="11.33203125" style="5" customWidth="1"/>
    <col min="11282" max="11520" width="9" style="5"/>
    <col min="11521" max="11521" width="1.6640625" style="5" customWidth="1"/>
    <col min="11522" max="11522" width="17.6640625" style="5" customWidth="1"/>
    <col min="11523" max="11523" width="11.6640625" style="5" customWidth="1"/>
    <col min="11524" max="11528" width="12.109375" style="5" customWidth="1"/>
    <col min="11529" max="11531" width="11.77734375" style="5" customWidth="1"/>
    <col min="11532" max="11532" width="18" style="5" customWidth="1"/>
    <col min="11533" max="11533" width="11.33203125" style="5" customWidth="1"/>
    <col min="11534" max="11536" width="9" style="5"/>
    <col min="11537" max="11537" width="11.33203125" style="5" customWidth="1"/>
    <col min="11538" max="11776" width="9" style="5"/>
    <col min="11777" max="11777" width="1.6640625" style="5" customWidth="1"/>
    <col min="11778" max="11778" width="17.6640625" style="5" customWidth="1"/>
    <col min="11779" max="11779" width="11.6640625" style="5" customWidth="1"/>
    <col min="11780" max="11784" width="12.109375" style="5" customWidth="1"/>
    <col min="11785" max="11787" width="11.77734375" style="5" customWidth="1"/>
    <col min="11788" max="11788" width="18" style="5" customWidth="1"/>
    <col min="11789" max="11789" width="11.33203125" style="5" customWidth="1"/>
    <col min="11790" max="11792" width="9" style="5"/>
    <col min="11793" max="11793" width="11.33203125" style="5" customWidth="1"/>
    <col min="11794" max="12032" width="9" style="5"/>
    <col min="12033" max="12033" width="1.6640625" style="5" customWidth="1"/>
    <col min="12034" max="12034" width="17.6640625" style="5" customWidth="1"/>
    <col min="12035" max="12035" width="11.6640625" style="5" customWidth="1"/>
    <col min="12036" max="12040" width="12.109375" style="5" customWidth="1"/>
    <col min="12041" max="12043" width="11.77734375" style="5" customWidth="1"/>
    <col min="12044" max="12044" width="18" style="5" customWidth="1"/>
    <col min="12045" max="12045" width="11.33203125" style="5" customWidth="1"/>
    <col min="12046" max="12048" width="9" style="5"/>
    <col min="12049" max="12049" width="11.33203125" style="5" customWidth="1"/>
    <col min="12050" max="12288" width="9" style="5"/>
    <col min="12289" max="12289" width="1.6640625" style="5" customWidth="1"/>
    <col min="12290" max="12290" width="17.6640625" style="5" customWidth="1"/>
    <col min="12291" max="12291" width="11.6640625" style="5" customWidth="1"/>
    <col min="12292" max="12296" width="12.109375" style="5" customWidth="1"/>
    <col min="12297" max="12299" width="11.77734375" style="5" customWidth="1"/>
    <col min="12300" max="12300" width="18" style="5" customWidth="1"/>
    <col min="12301" max="12301" width="11.33203125" style="5" customWidth="1"/>
    <col min="12302" max="12304" width="9" style="5"/>
    <col min="12305" max="12305" width="11.33203125" style="5" customWidth="1"/>
    <col min="12306" max="12544" width="9" style="5"/>
    <col min="12545" max="12545" width="1.6640625" style="5" customWidth="1"/>
    <col min="12546" max="12546" width="17.6640625" style="5" customWidth="1"/>
    <col min="12547" max="12547" width="11.6640625" style="5" customWidth="1"/>
    <col min="12548" max="12552" width="12.109375" style="5" customWidth="1"/>
    <col min="12553" max="12555" width="11.77734375" style="5" customWidth="1"/>
    <col min="12556" max="12556" width="18" style="5" customWidth="1"/>
    <col min="12557" max="12557" width="11.33203125" style="5" customWidth="1"/>
    <col min="12558" max="12560" width="9" style="5"/>
    <col min="12561" max="12561" width="11.33203125" style="5" customWidth="1"/>
    <col min="12562" max="12800" width="9" style="5"/>
    <col min="12801" max="12801" width="1.6640625" style="5" customWidth="1"/>
    <col min="12802" max="12802" width="17.6640625" style="5" customWidth="1"/>
    <col min="12803" max="12803" width="11.6640625" style="5" customWidth="1"/>
    <col min="12804" max="12808" width="12.109375" style="5" customWidth="1"/>
    <col min="12809" max="12811" width="11.77734375" style="5" customWidth="1"/>
    <col min="12812" max="12812" width="18" style="5" customWidth="1"/>
    <col min="12813" max="12813" width="11.33203125" style="5" customWidth="1"/>
    <col min="12814" max="12816" width="9" style="5"/>
    <col min="12817" max="12817" width="11.33203125" style="5" customWidth="1"/>
    <col min="12818" max="13056" width="9" style="5"/>
    <col min="13057" max="13057" width="1.6640625" style="5" customWidth="1"/>
    <col min="13058" max="13058" width="17.6640625" style="5" customWidth="1"/>
    <col min="13059" max="13059" width="11.6640625" style="5" customWidth="1"/>
    <col min="13060" max="13064" width="12.109375" style="5" customWidth="1"/>
    <col min="13065" max="13067" width="11.77734375" style="5" customWidth="1"/>
    <col min="13068" max="13068" width="18" style="5" customWidth="1"/>
    <col min="13069" max="13069" width="11.33203125" style="5" customWidth="1"/>
    <col min="13070" max="13072" width="9" style="5"/>
    <col min="13073" max="13073" width="11.33203125" style="5" customWidth="1"/>
    <col min="13074" max="13312" width="9" style="5"/>
    <col min="13313" max="13313" width="1.6640625" style="5" customWidth="1"/>
    <col min="13314" max="13314" width="17.6640625" style="5" customWidth="1"/>
    <col min="13315" max="13315" width="11.6640625" style="5" customWidth="1"/>
    <col min="13316" max="13320" width="12.109375" style="5" customWidth="1"/>
    <col min="13321" max="13323" width="11.77734375" style="5" customWidth="1"/>
    <col min="13324" max="13324" width="18" style="5" customWidth="1"/>
    <col min="13325" max="13325" width="11.33203125" style="5" customWidth="1"/>
    <col min="13326" max="13328" width="9" style="5"/>
    <col min="13329" max="13329" width="11.33203125" style="5" customWidth="1"/>
    <col min="13330" max="13568" width="9" style="5"/>
    <col min="13569" max="13569" width="1.6640625" style="5" customWidth="1"/>
    <col min="13570" max="13570" width="17.6640625" style="5" customWidth="1"/>
    <col min="13571" max="13571" width="11.6640625" style="5" customWidth="1"/>
    <col min="13572" max="13576" width="12.109375" style="5" customWidth="1"/>
    <col min="13577" max="13579" width="11.77734375" style="5" customWidth="1"/>
    <col min="13580" max="13580" width="18" style="5" customWidth="1"/>
    <col min="13581" max="13581" width="11.33203125" style="5" customWidth="1"/>
    <col min="13582" max="13584" width="9" style="5"/>
    <col min="13585" max="13585" width="11.33203125" style="5" customWidth="1"/>
    <col min="13586" max="13824" width="9" style="5"/>
    <col min="13825" max="13825" width="1.6640625" style="5" customWidth="1"/>
    <col min="13826" max="13826" width="17.6640625" style="5" customWidth="1"/>
    <col min="13827" max="13827" width="11.6640625" style="5" customWidth="1"/>
    <col min="13828" max="13832" width="12.109375" style="5" customWidth="1"/>
    <col min="13833" max="13835" width="11.77734375" style="5" customWidth="1"/>
    <col min="13836" max="13836" width="18" style="5" customWidth="1"/>
    <col min="13837" max="13837" width="11.33203125" style="5" customWidth="1"/>
    <col min="13838" max="13840" width="9" style="5"/>
    <col min="13841" max="13841" width="11.33203125" style="5" customWidth="1"/>
    <col min="13842" max="14080" width="9" style="5"/>
    <col min="14081" max="14081" width="1.6640625" style="5" customWidth="1"/>
    <col min="14082" max="14082" width="17.6640625" style="5" customWidth="1"/>
    <col min="14083" max="14083" width="11.6640625" style="5" customWidth="1"/>
    <col min="14084" max="14088" width="12.109375" style="5" customWidth="1"/>
    <col min="14089" max="14091" width="11.77734375" style="5" customWidth="1"/>
    <col min="14092" max="14092" width="18" style="5" customWidth="1"/>
    <col min="14093" max="14093" width="11.33203125" style="5" customWidth="1"/>
    <col min="14094" max="14096" width="9" style="5"/>
    <col min="14097" max="14097" width="11.33203125" style="5" customWidth="1"/>
    <col min="14098" max="14336" width="9" style="5"/>
    <col min="14337" max="14337" width="1.6640625" style="5" customWidth="1"/>
    <col min="14338" max="14338" width="17.6640625" style="5" customWidth="1"/>
    <col min="14339" max="14339" width="11.6640625" style="5" customWidth="1"/>
    <col min="14340" max="14344" width="12.109375" style="5" customWidth="1"/>
    <col min="14345" max="14347" width="11.77734375" style="5" customWidth="1"/>
    <col min="14348" max="14348" width="18" style="5" customWidth="1"/>
    <col min="14349" max="14349" width="11.33203125" style="5" customWidth="1"/>
    <col min="14350" max="14352" width="9" style="5"/>
    <col min="14353" max="14353" width="11.33203125" style="5" customWidth="1"/>
    <col min="14354" max="14592" width="9" style="5"/>
    <col min="14593" max="14593" width="1.6640625" style="5" customWidth="1"/>
    <col min="14594" max="14594" width="17.6640625" style="5" customWidth="1"/>
    <col min="14595" max="14595" width="11.6640625" style="5" customWidth="1"/>
    <col min="14596" max="14600" width="12.109375" style="5" customWidth="1"/>
    <col min="14601" max="14603" width="11.77734375" style="5" customWidth="1"/>
    <col min="14604" max="14604" width="18" style="5" customWidth="1"/>
    <col min="14605" max="14605" width="11.33203125" style="5" customWidth="1"/>
    <col min="14606" max="14608" width="9" style="5"/>
    <col min="14609" max="14609" width="11.33203125" style="5" customWidth="1"/>
    <col min="14610" max="14848" width="9" style="5"/>
    <col min="14849" max="14849" width="1.6640625" style="5" customWidth="1"/>
    <col min="14850" max="14850" width="17.6640625" style="5" customWidth="1"/>
    <col min="14851" max="14851" width="11.6640625" style="5" customWidth="1"/>
    <col min="14852" max="14856" width="12.109375" style="5" customWidth="1"/>
    <col min="14857" max="14859" width="11.77734375" style="5" customWidth="1"/>
    <col min="14860" max="14860" width="18" style="5" customWidth="1"/>
    <col min="14861" max="14861" width="11.33203125" style="5" customWidth="1"/>
    <col min="14862" max="14864" width="9" style="5"/>
    <col min="14865" max="14865" width="11.33203125" style="5" customWidth="1"/>
    <col min="14866" max="15104" width="9" style="5"/>
    <col min="15105" max="15105" width="1.6640625" style="5" customWidth="1"/>
    <col min="15106" max="15106" width="17.6640625" style="5" customWidth="1"/>
    <col min="15107" max="15107" width="11.6640625" style="5" customWidth="1"/>
    <col min="15108" max="15112" width="12.109375" style="5" customWidth="1"/>
    <col min="15113" max="15115" width="11.77734375" style="5" customWidth="1"/>
    <col min="15116" max="15116" width="18" style="5" customWidth="1"/>
    <col min="15117" max="15117" width="11.33203125" style="5" customWidth="1"/>
    <col min="15118" max="15120" width="9" style="5"/>
    <col min="15121" max="15121" width="11.33203125" style="5" customWidth="1"/>
    <col min="15122" max="15360" width="9" style="5"/>
    <col min="15361" max="15361" width="1.6640625" style="5" customWidth="1"/>
    <col min="15362" max="15362" width="17.6640625" style="5" customWidth="1"/>
    <col min="15363" max="15363" width="11.6640625" style="5" customWidth="1"/>
    <col min="15364" max="15368" width="12.109375" style="5" customWidth="1"/>
    <col min="15369" max="15371" width="11.77734375" style="5" customWidth="1"/>
    <col min="15372" max="15372" width="18" style="5" customWidth="1"/>
    <col min="15373" max="15373" width="11.33203125" style="5" customWidth="1"/>
    <col min="15374" max="15376" width="9" style="5"/>
    <col min="15377" max="15377" width="11.33203125" style="5" customWidth="1"/>
    <col min="15378" max="15616" width="9" style="5"/>
    <col min="15617" max="15617" width="1.6640625" style="5" customWidth="1"/>
    <col min="15618" max="15618" width="17.6640625" style="5" customWidth="1"/>
    <col min="15619" max="15619" width="11.6640625" style="5" customWidth="1"/>
    <col min="15620" max="15624" width="12.109375" style="5" customWidth="1"/>
    <col min="15625" max="15627" width="11.77734375" style="5" customWidth="1"/>
    <col min="15628" max="15628" width="18" style="5" customWidth="1"/>
    <col min="15629" max="15629" width="11.33203125" style="5" customWidth="1"/>
    <col min="15630" max="15632" width="9" style="5"/>
    <col min="15633" max="15633" width="11.33203125" style="5" customWidth="1"/>
    <col min="15634" max="15872" width="9" style="5"/>
    <col min="15873" max="15873" width="1.6640625" style="5" customWidth="1"/>
    <col min="15874" max="15874" width="17.6640625" style="5" customWidth="1"/>
    <col min="15875" max="15875" width="11.6640625" style="5" customWidth="1"/>
    <col min="15876" max="15880" width="12.109375" style="5" customWidth="1"/>
    <col min="15881" max="15883" width="11.77734375" style="5" customWidth="1"/>
    <col min="15884" max="15884" width="18" style="5" customWidth="1"/>
    <col min="15885" max="15885" width="11.33203125" style="5" customWidth="1"/>
    <col min="15886" max="15888" width="9" style="5"/>
    <col min="15889" max="15889" width="11.33203125" style="5" customWidth="1"/>
    <col min="15890" max="16128" width="9" style="5"/>
    <col min="16129" max="16129" width="1.6640625" style="5" customWidth="1"/>
    <col min="16130" max="16130" width="17.6640625" style="5" customWidth="1"/>
    <col min="16131" max="16131" width="11.6640625" style="5" customWidth="1"/>
    <col min="16132" max="16136" width="12.109375" style="5" customWidth="1"/>
    <col min="16137" max="16139" width="11.77734375" style="5" customWidth="1"/>
    <col min="16140" max="16140" width="18" style="5" customWidth="1"/>
    <col min="16141" max="16141" width="11.33203125" style="5" customWidth="1"/>
    <col min="16142" max="16144" width="9" style="5"/>
    <col min="16145" max="16145" width="11.33203125" style="5" customWidth="1"/>
    <col min="16146" max="16384" width="9" style="5"/>
  </cols>
  <sheetData>
    <row r="1" spans="1:11" s="2" customFormat="1" ht="33" customHeight="1" x14ac:dyDescent="0.3">
      <c r="A1" s="82" t="s">
        <v>81</v>
      </c>
      <c r="B1" s="82"/>
      <c r="C1" s="82"/>
      <c r="D1" s="82"/>
      <c r="E1" s="82"/>
      <c r="F1" s="82"/>
      <c r="G1" s="82"/>
      <c r="H1" s="82"/>
    </row>
    <row r="2" spans="1:11" s="4" customFormat="1" ht="27" customHeight="1" thickBot="1" x14ac:dyDescent="0.35">
      <c r="A2" s="3" t="s">
        <v>10</v>
      </c>
    </row>
    <row r="3" spans="1:11" ht="21" customHeight="1" x14ac:dyDescent="0.3">
      <c r="B3" s="83" t="s">
        <v>11</v>
      </c>
      <c r="C3" s="86">
        <v>1</v>
      </c>
      <c r="D3" s="6" t="s">
        <v>12</v>
      </c>
      <c r="E3" s="7" t="s">
        <v>13</v>
      </c>
      <c r="F3" s="8" t="s">
        <v>82</v>
      </c>
      <c r="G3" s="9" t="s">
        <v>83</v>
      </c>
      <c r="H3" s="10"/>
      <c r="I3" s="10"/>
      <c r="J3" s="10"/>
    </row>
    <row r="4" spans="1:11" ht="21" customHeight="1" x14ac:dyDescent="0.3">
      <c r="B4" s="84"/>
      <c r="C4" s="87"/>
      <c r="D4" s="11" t="s">
        <v>84</v>
      </c>
      <c r="E4" s="12" t="s">
        <v>85</v>
      </c>
      <c r="F4" s="12" t="s">
        <v>86</v>
      </c>
      <c r="G4" s="13" t="s">
        <v>87</v>
      </c>
      <c r="H4" s="10"/>
      <c r="I4" s="10"/>
      <c r="J4" s="10"/>
    </row>
    <row r="5" spans="1:11" ht="21" customHeight="1" thickBot="1" x14ac:dyDescent="0.35">
      <c r="B5" s="85"/>
      <c r="C5" s="88"/>
      <c r="D5" s="14" t="s">
        <v>88</v>
      </c>
      <c r="E5" s="15" t="s">
        <v>89</v>
      </c>
      <c r="F5" s="15" t="s">
        <v>90</v>
      </c>
      <c r="G5" s="16" t="s">
        <v>91</v>
      </c>
      <c r="H5" s="10"/>
      <c r="I5" s="10"/>
      <c r="J5" s="10"/>
    </row>
    <row r="6" spans="1:11" ht="12" customHeight="1" x14ac:dyDescent="0.3">
      <c r="B6" s="10"/>
      <c r="C6" s="17"/>
      <c r="D6" s="18"/>
      <c r="E6" s="18"/>
      <c r="F6" s="18"/>
      <c r="G6" s="18"/>
      <c r="H6" s="18"/>
      <c r="I6" s="10"/>
      <c r="J6" s="10"/>
      <c r="K6" s="10"/>
    </row>
    <row r="7" spans="1:11" s="4" customFormat="1" ht="27" customHeight="1" thickBot="1" x14ac:dyDescent="0.35">
      <c r="A7" s="3" t="s">
        <v>92</v>
      </c>
    </row>
    <row r="8" spans="1:11" ht="27" customHeight="1" x14ac:dyDescent="0.3">
      <c r="B8" s="19" t="s">
        <v>14</v>
      </c>
      <c r="C8" s="20" t="s">
        <v>15</v>
      </c>
      <c r="D8" s="20" t="s">
        <v>0</v>
      </c>
      <c r="E8" s="21" t="s">
        <v>16</v>
      </c>
      <c r="G8" s="22" t="s">
        <v>93</v>
      </c>
      <c r="H8" s="22" t="s">
        <v>94</v>
      </c>
      <c r="I8" s="23"/>
      <c r="J8" s="23"/>
      <c r="K8" s="23"/>
    </row>
    <row r="9" spans="1:11" ht="27" customHeight="1" thickBot="1" x14ac:dyDescent="0.35">
      <c r="B9" s="24" t="s">
        <v>17</v>
      </c>
      <c r="C9" s="25">
        <v>111</v>
      </c>
      <c r="D9" s="25">
        <v>1</v>
      </c>
      <c r="E9" s="26">
        <v>1</v>
      </c>
      <c r="F9" s="27">
        <f>C45</f>
        <v>44562</v>
      </c>
      <c r="G9" s="28">
        <f>E46</f>
        <v>12.166666666666666</v>
      </c>
      <c r="H9" s="29">
        <f>E45</f>
        <v>365</v>
      </c>
      <c r="I9" s="30"/>
    </row>
    <row r="10" spans="1:11" ht="27" customHeight="1" thickBot="1" x14ac:dyDescent="0.35">
      <c r="B10" s="31" t="s">
        <v>18</v>
      </c>
      <c r="C10" s="32">
        <v>111</v>
      </c>
      <c r="D10" s="32">
        <v>12</v>
      </c>
      <c r="E10" s="33">
        <v>31</v>
      </c>
      <c r="F10" s="27">
        <f>C46</f>
        <v>44926</v>
      </c>
    </row>
    <row r="11" spans="1:11" ht="12" customHeight="1" x14ac:dyDescent="0.3">
      <c r="B11" s="10"/>
      <c r="C11" s="17"/>
      <c r="D11" s="18"/>
      <c r="E11" s="18"/>
      <c r="F11" s="18"/>
      <c r="G11" s="18"/>
      <c r="H11" s="18"/>
      <c r="I11" s="10"/>
      <c r="J11" s="10"/>
      <c r="K11" s="10"/>
    </row>
    <row r="12" spans="1:11" ht="27" customHeight="1" thickBot="1" x14ac:dyDescent="0.35">
      <c r="A12" s="3" t="s">
        <v>76</v>
      </c>
      <c r="B12" s="34"/>
      <c r="C12" s="34"/>
      <c r="D12" s="34"/>
      <c r="E12" s="34"/>
      <c r="F12" s="34"/>
      <c r="G12" s="34"/>
      <c r="H12" s="35"/>
    </row>
    <row r="13" spans="1:11" ht="27" customHeight="1" x14ac:dyDescent="0.3">
      <c r="B13" s="19" t="s">
        <v>71</v>
      </c>
      <c r="C13" s="20" t="s">
        <v>74</v>
      </c>
      <c r="D13" s="20" t="s">
        <v>0</v>
      </c>
      <c r="E13" s="21" t="s">
        <v>72</v>
      </c>
      <c r="G13" s="22" t="s">
        <v>73</v>
      </c>
      <c r="H13" s="35"/>
      <c r="I13" s="23"/>
      <c r="J13" s="23"/>
      <c r="K13" s="23"/>
    </row>
    <row r="14" spans="1:11" ht="27" customHeight="1" thickBot="1" x14ac:dyDescent="0.35">
      <c r="B14" s="31" t="s">
        <v>1</v>
      </c>
      <c r="C14" s="32">
        <v>111</v>
      </c>
      <c r="D14" s="32">
        <v>1</v>
      </c>
      <c r="E14" s="33">
        <v>1</v>
      </c>
      <c r="F14" s="27">
        <f>C44</f>
        <v>44562</v>
      </c>
      <c r="G14" s="36">
        <f>E44</f>
        <v>0</v>
      </c>
      <c r="H14" s="35"/>
      <c r="I14" s="30"/>
    </row>
    <row r="15" spans="1:11" ht="12" customHeight="1" x14ac:dyDescent="0.3">
      <c r="B15" s="10"/>
      <c r="C15" s="17"/>
      <c r="D15" s="18"/>
      <c r="E15" s="18"/>
      <c r="F15" s="18"/>
      <c r="G15" s="18"/>
      <c r="H15" s="18"/>
      <c r="I15" s="10"/>
      <c r="J15" s="10"/>
      <c r="K15" s="10"/>
    </row>
    <row r="16" spans="1:11" s="4" customFormat="1" ht="27" customHeight="1" thickBot="1" x14ac:dyDescent="0.35">
      <c r="A16" s="3" t="s">
        <v>75</v>
      </c>
    </row>
    <row r="17" spans="1:11" ht="27" customHeight="1" x14ac:dyDescent="0.3">
      <c r="B17" s="89" t="s">
        <v>95</v>
      </c>
      <c r="C17" s="94">
        <v>300</v>
      </c>
      <c r="D17" s="94"/>
      <c r="E17" s="95" t="s">
        <v>96</v>
      </c>
      <c r="F17" s="95"/>
      <c r="G17" s="95"/>
      <c r="H17" s="96"/>
    </row>
    <row r="18" spans="1:11" ht="27" customHeight="1" x14ac:dyDescent="0.3">
      <c r="B18" s="90"/>
      <c r="C18" s="97"/>
      <c r="D18" s="98"/>
      <c r="E18" s="99" t="s">
        <v>97</v>
      </c>
      <c r="F18" s="99"/>
      <c r="G18" s="99"/>
      <c r="H18" s="100"/>
      <c r="I18" s="37"/>
      <c r="J18" s="37"/>
      <c r="K18" s="38"/>
    </row>
    <row r="19" spans="1:11" ht="21" customHeight="1" x14ac:dyDescent="0.3">
      <c r="B19" s="101" t="s">
        <v>98</v>
      </c>
      <c r="C19" s="102"/>
      <c r="D19" s="102"/>
      <c r="E19" s="102"/>
      <c r="F19" s="102"/>
      <c r="G19" s="102"/>
      <c r="H19" s="103"/>
    </row>
    <row r="20" spans="1:11" ht="21" customHeight="1" thickBot="1" x14ac:dyDescent="0.35">
      <c r="B20" s="91" t="s">
        <v>19</v>
      </c>
      <c r="C20" s="92"/>
      <c r="D20" s="92"/>
      <c r="E20" s="92"/>
      <c r="F20" s="92"/>
      <c r="G20" s="92"/>
      <c r="H20" s="93"/>
    </row>
    <row r="21" spans="1:11" ht="12" customHeight="1" thickBot="1" x14ac:dyDescent="0.35">
      <c r="B21" s="39"/>
      <c r="C21" s="39"/>
      <c r="D21" s="39"/>
      <c r="E21" s="39"/>
      <c r="F21" s="39"/>
      <c r="G21" s="39"/>
      <c r="H21" s="39"/>
    </row>
    <row r="22" spans="1:11" ht="62.25" customHeight="1" thickBot="1" x14ac:dyDescent="0.35">
      <c r="B22" s="40" t="s">
        <v>20</v>
      </c>
      <c r="C22" s="106"/>
      <c r="D22" s="106"/>
      <c r="E22" s="107" t="s">
        <v>21</v>
      </c>
      <c r="F22" s="107"/>
      <c r="G22" s="107"/>
      <c r="H22" s="108"/>
    </row>
    <row r="23" spans="1:11" x14ac:dyDescent="0.3">
      <c r="B23" s="41" t="s">
        <v>22</v>
      </c>
      <c r="C23" s="42"/>
      <c r="D23" s="42"/>
      <c r="E23" s="42"/>
      <c r="F23" s="42"/>
      <c r="G23" s="42"/>
      <c r="H23" s="43"/>
    </row>
    <row r="24" spans="1:11" ht="19.5" customHeight="1" x14ac:dyDescent="0.3">
      <c r="B24" s="44" t="s">
        <v>23</v>
      </c>
      <c r="C24" s="45" t="s">
        <v>24</v>
      </c>
      <c r="D24" s="109" t="s">
        <v>25</v>
      </c>
      <c r="E24" s="109"/>
      <c r="F24" s="110" t="s">
        <v>26</v>
      </c>
      <c r="G24" s="110"/>
      <c r="H24" s="111" t="s">
        <v>27</v>
      </c>
    </row>
    <row r="25" spans="1:11" ht="27" customHeight="1" x14ac:dyDescent="0.3">
      <c r="B25" s="46">
        <v>1.31</v>
      </c>
      <c r="C25" s="47"/>
      <c r="D25" s="113"/>
      <c r="E25" s="113"/>
      <c r="F25" s="105" t="str">
        <f>IF(D25="","",IF(C25="",B25*D25,C25*D25))</f>
        <v/>
      </c>
      <c r="G25" s="105"/>
      <c r="H25" s="112"/>
    </row>
    <row r="26" spans="1:11" x14ac:dyDescent="0.3">
      <c r="B26" s="48" t="s">
        <v>28</v>
      </c>
      <c r="C26" s="49"/>
      <c r="D26" s="49"/>
      <c r="E26" s="49"/>
      <c r="F26" s="49"/>
      <c r="G26" s="49"/>
      <c r="H26" s="50"/>
    </row>
    <row r="27" spans="1:11" ht="19.5" customHeight="1" x14ac:dyDescent="0.3">
      <c r="B27" s="51" t="s">
        <v>29</v>
      </c>
      <c r="C27" s="51" t="s">
        <v>30</v>
      </c>
      <c r="D27" s="114" t="s">
        <v>31</v>
      </c>
      <c r="E27" s="114"/>
      <c r="F27" s="115" t="s">
        <v>32</v>
      </c>
      <c r="G27" s="115"/>
      <c r="H27" s="116" t="s">
        <v>33</v>
      </c>
    </row>
    <row r="28" spans="1:11" ht="27" customHeight="1" x14ac:dyDescent="0.3">
      <c r="B28" s="46">
        <v>1.51</v>
      </c>
      <c r="C28" s="52"/>
      <c r="D28" s="104"/>
      <c r="E28" s="104"/>
      <c r="F28" s="105" t="str">
        <f>IF(D28="","",IF(C28="",D28/B28,D28/C28))</f>
        <v/>
      </c>
      <c r="G28" s="105"/>
      <c r="H28" s="117"/>
    </row>
    <row r="29" spans="1:11" ht="12" customHeight="1" thickBot="1" x14ac:dyDescent="0.35"/>
    <row r="30" spans="1:11" ht="27" customHeight="1" thickBot="1" x14ac:dyDescent="0.35">
      <c r="B30" s="53" t="s">
        <v>34</v>
      </c>
      <c r="C30" s="120"/>
      <c r="D30" s="120"/>
      <c r="E30" s="121" t="s">
        <v>99</v>
      </c>
      <c r="F30" s="122"/>
      <c r="G30" s="123"/>
      <c r="H30" s="124"/>
    </row>
    <row r="31" spans="1:11" ht="12" customHeight="1" x14ac:dyDescent="0.3">
      <c r="B31" s="10"/>
      <c r="C31" s="17"/>
      <c r="D31" s="18"/>
      <c r="E31" s="18"/>
      <c r="F31" s="18"/>
      <c r="G31" s="18"/>
      <c r="H31" s="18"/>
      <c r="I31" s="10"/>
      <c r="J31" s="10"/>
      <c r="K31" s="10"/>
    </row>
    <row r="32" spans="1:11" s="4" customFormat="1" ht="27" customHeight="1" x14ac:dyDescent="0.3">
      <c r="A32" s="3" t="s">
        <v>70</v>
      </c>
    </row>
    <row r="33" spans="2:12" s="54" customFormat="1" ht="30" customHeight="1" thickBot="1" x14ac:dyDescent="0.35">
      <c r="B33" s="125" t="s">
        <v>100</v>
      </c>
      <c r="C33" s="125"/>
      <c r="D33" s="118" t="str">
        <f>E48</f>
        <v>建築(房屋)工程(RC)</v>
      </c>
      <c r="E33" s="118"/>
      <c r="F33" s="118"/>
      <c r="G33" s="57"/>
      <c r="L33" s="55"/>
    </row>
    <row r="34" spans="2:12" s="54" customFormat="1" ht="30" customHeight="1" thickTop="1" thickBot="1" x14ac:dyDescent="0.35">
      <c r="B34" s="78" t="s">
        <v>101</v>
      </c>
      <c r="C34" s="78"/>
      <c r="D34" s="76" t="str">
        <f>I48</f>
        <v>第二級</v>
      </c>
      <c r="E34" s="79" t="s">
        <v>77</v>
      </c>
      <c r="F34" s="57"/>
      <c r="G34" s="80"/>
      <c r="L34" s="55"/>
    </row>
    <row r="35" spans="2:12" s="54" customFormat="1" ht="30" customHeight="1" thickTop="1" thickBot="1" x14ac:dyDescent="0.35">
      <c r="B35" s="126" t="s">
        <v>102</v>
      </c>
      <c r="C35" s="127"/>
      <c r="D35" s="128"/>
      <c r="E35" s="76">
        <f>J48</f>
        <v>2.65</v>
      </c>
      <c r="F35" s="57"/>
      <c r="G35" s="57"/>
    </row>
    <row r="36" spans="2:12" s="54" customFormat="1" ht="30" customHeight="1" thickTop="1" thickBot="1" x14ac:dyDescent="0.35">
      <c r="B36" s="129" t="s">
        <v>111</v>
      </c>
      <c r="C36" s="130"/>
      <c r="D36" s="130"/>
      <c r="E36" s="119" t="str">
        <f>IF(OR(C3="",K48=""),"",DOLLAR(K48,0))</f>
        <v>$9,673</v>
      </c>
      <c r="F36" s="119"/>
      <c r="G36" s="57" t="s">
        <v>35</v>
      </c>
    </row>
    <row r="37" spans="2:12" s="54" customFormat="1" ht="30" customHeight="1" thickTop="1" thickBot="1" x14ac:dyDescent="0.35">
      <c r="B37" s="77" t="s">
        <v>103</v>
      </c>
      <c r="C37" s="76">
        <f>IF(G14="","-",ABS(G14))</f>
        <v>0</v>
      </c>
      <c r="D37" s="57" t="s">
        <v>78</v>
      </c>
      <c r="E37" s="81"/>
      <c r="F37" s="81"/>
      <c r="G37" s="57"/>
    </row>
    <row r="38" spans="2:12" s="54" customFormat="1" ht="30" customHeight="1" thickTop="1" thickBot="1" x14ac:dyDescent="0.35">
      <c r="B38" s="77" t="s">
        <v>79</v>
      </c>
      <c r="C38" s="76">
        <f>F44</f>
        <v>0</v>
      </c>
      <c r="D38" s="57" t="s">
        <v>78</v>
      </c>
      <c r="E38" s="56" t="str">
        <f>IF((E36*F44*0.5%)&lt;0,0,DOLLAR(E36*F44*0.5%,0))</f>
        <v>$0</v>
      </c>
      <c r="F38" s="57" t="s">
        <v>35</v>
      </c>
      <c r="G38" s="57"/>
    </row>
    <row r="39" spans="2:12" s="54" customFormat="1" ht="30" customHeight="1" thickTop="1" thickBot="1" x14ac:dyDescent="0.35">
      <c r="B39" s="77" t="s">
        <v>104</v>
      </c>
      <c r="C39" s="76" t="str">
        <f>G44</f>
        <v>-</v>
      </c>
      <c r="D39" s="57" t="s">
        <v>78</v>
      </c>
      <c r="E39" s="56">
        <f>IF((E36*(C37-30)*1.725%/365)&lt;0,0,DOLLAR(E36*(C37-30)*1.725%/365,0))</f>
        <v>0</v>
      </c>
      <c r="F39" s="57" t="s">
        <v>35</v>
      </c>
      <c r="G39" s="57"/>
    </row>
    <row r="40" spans="2:12" s="54" customFormat="1" ht="30" customHeight="1" thickTop="1" thickBot="1" x14ac:dyDescent="0.35">
      <c r="B40" s="77" t="s">
        <v>105</v>
      </c>
      <c r="C40" s="76" t="str">
        <f>IF(K48&lt;10000,"否",IF(C37&gt;30,"是","否"))</f>
        <v>否</v>
      </c>
      <c r="D40" s="57"/>
      <c r="E40" s="81"/>
      <c r="F40" s="81"/>
      <c r="G40" s="57"/>
    </row>
    <row r="41" spans="2:12" s="54" customFormat="1" ht="30" customHeight="1" thickTop="1" thickBot="1" x14ac:dyDescent="0.35">
      <c r="B41" s="77" t="s">
        <v>80</v>
      </c>
      <c r="C41" s="119" t="str">
        <f>DOLLAR(E36+E38+E39,0)</f>
        <v>$9,673</v>
      </c>
      <c r="D41" s="119"/>
      <c r="E41" s="57" t="s">
        <v>35</v>
      </c>
      <c r="F41" s="81"/>
      <c r="G41" s="57"/>
    </row>
    <row r="42" spans="2:12" ht="20.399999999999999" hidden="1" thickTop="1" x14ac:dyDescent="0.3">
      <c r="I42" s="57"/>
    </row>
    <row r="43" spans="2:12" hidden="1" x14ac:dyDescent="0.3">
      <c r="B43" s="5" t="s">
        <v>36</v>
      </c>
      <c r="G43" s="10"/>
      <c r="I43" s="57"/>
    </row>
    <row r="44" spans="2:12" hidden="1" x14ac:dyDescent="0.3">
      <c r="B44" s="5" t="s">
        <v>1</v>
      </c>
      <c r="C44" s="58">
        <f>IF(COUNT(C14:E14)&lt;3,"",DATE(C14+1911,D14,E14))</f>
        <v>44562</v>
      </c>
      <c r="D44" s="5" t="s">
        <v>38</v>
      </c>
      <c r="E44" s="59">
        <f>IF(C44-C45&gt;0,C44-C45+1,0)</f>
        <v>0</v>
      </c>
      <c r="F44" s="59">
        <f>IF(E44="","",IF(E44&gt;30,30,E44))</f>
        <v>0</v>
      </c>
      <c r="G44" s="10" t="str">
        <f>IF(E44="","",IF(E44&gt;30,E44-30,"-"))</f>
        <v>-</v>
      </c>
      <c r="I44" s="57"/>
    </row>
    <row r="45" spans="2:12" hidden="1" x14ac:dyDescent="0.3">
      <c r="B45" s="5" t="s">
        <v>37</v>
      </c>
      <c r="C45" s="58">
        <f>IF(COUNT(C9:E9)&lt;3,"",DATE(C9+1911,D9,E9))</f>
        <v>44562</v>
      </c>
      <c r="D45" s="5" t="s">
        <v>38</v>
      </c>
      <c r="E45" s="59">
        <f>IF(COUNT(C45:C46)&lt;2,"",C46-C45+1)</f>
        <v>365</v>
      </c>
      <c r="I45" s="57"/>
    </row>
    <row r="46" spans="2:12" hidden="1" x14ac:dyDescent="0.3">
      <c r="B46" s="5" t="s">
        <v>39</v>
      </c>
      <c r="C46" s="58">
        <f>IF(COUNT(C10:E10)&lt;3,"",DATE(C10+1911,D10,E10))</f>
        <v>44926</v>
      </c>
      <c r="D46" s="5" t="s">
        <v>40</v>
      </c>
      <c r="E46" s="60">
        <f>IF(COUNT(E45)&lt;1,"",E45/30)</f>
        <v>12.166666666666666</v>
      </c>
      <c r="I46" s="57"/>
    </row>
    <row r="47" spans="2:12" hidden="1" x14ac:dyDescent="0.3">
      <c r="H47" s="61"/>
    </row>
    <row r="48" spans="2:12" hidden="1" x14ac:dyDescent="0.3">
      <c r="B48" s="62" t="s">
        <v>41</v>
      </c>
      <c r="C48" s="5">
        <f>IF(COUNTA(C3)&lt;1,"",MATCH(C3,B50:B62,0))</f>
        <v>1</v>
      </c>
      <c r="D48" s="10">
        <f>IF(COUNTA(C3)&lt;1,"",C3)</f>
        <v>1</v>
      </c>
      <c r="E48" s="63" t="str">
        <f>IF(D48="","",VLOOKUP(D48,$B50:$L62,11,FALSE))</f>
        <v>建築(房屋)工程(RC)</v>
      </c>
      <c r="F48" s="5" t="str">
        <f>IF(D48="","",VLOOKUP(D48,$B50:$L62,5,FALSE))</f>
        <v>元/平方公尺/月</v>
      </c>
      <c r="H48" s="64">
        <f>IF(OR(D48="",COUNT(H50:K61)&lt;3),"",VLOOKUP(D48,$B50:$L62,7,FALSE))</f>
        <v>3650</v>
      </c>
      <c r="I48" s="65" t="str">
        <f>IF(OR(D48="",COUNT(H50:K61)&lt;3),"",VLOOKUP(D48,$B50:$L62,8,FALSE))</f>
        <v>第二級</v>
      </c>
      <c r="J48" s="65">
        <f>IF(OR(D48="",COUNT(H50:K61)&lt;3),"",VLOOKUP(D48,$B50:$L62,9,FALSE))</f>
        <v>2.65</v>
      </c>
      <c r="K48" s="65">
        <f>IF(OR(D48="",COUNT(H50:K61)&lt;3),"",VLOOKUP(D48,$B50:$L62,10,FALSE))</f>
        <v>9672.5</v>
      </c>
    </row>
    <row r="49" spans="2:12" hidden="1" x14ac:dyDescent="0.3">
      <c r="B49" s="5" t="s">
        <v>42</v>
      </c>
      <c r="C49" s="10" t="s">
        <v>43</v>
      </c>
      <c r="D49" s="10" t="s">
        <v>44</v>
      </c>
      <c r="E49" s="10" t="s">
        <v>45</v>
      </c>
      <c r="F49" s="5" t="s">
        <v>46</v>
      </c>
      <c r="H49" s="65" t="s">
        <v>47</v>
      </c>
      <c r="I49" s="65" t="s">
        <v>48</v>
      </c>
      <c r="J49" s="65" t="s">
        <v>49</v>
      </c>
      <c r="K49" s="65" t="s">
        <v>50</v>
      </c>
    </row>
    <row r="50" spans="2:12" hidden="1" x14ac:dyDescent="0.3">
      <c r="B50" s="66">
        <v>1</v>
      </c>
      <c r="C50" s="67">
        <v>2.4700000000000002</v>
      </c>
      <c r="D50" s="67">
        <v>2.65</v>
      </c>
      <c r="E50" s="67">
        <v>5.9</v>
      </c>
      <c r="F50" s="68" t="s">
        <v>106</v>
      </c>
      <c r="H50" s="69">
        <f>IF(AND(D48=1,COUNT(C17)=1),C17*G9,"")</f>
        <v>3650</v>
      </c>
      <c r="I50" s="17" t="str">
        <f>IF(COUNT(H50)=0,"",IF(H50&gt;=4600,"第一級",IF(H50*E50&lt;2000,"第三級","第二級")))</f>
        <v>第二級</v>
      </c>
      <c r="J50" s="12">
        <f>IF(COUNT(H50)=0,"",IF(H50&gt;=4600,C50,IF(H50*E50&lt;2000,E50,D50)))</f>
        <v>2.65</v>
      </c>
      <c r="K50" s="70">
        <f>IF(COUNT(H50:J50)&lt;2,"",H50*J50)</f>
        <v>9672.5</v>
      </c>
      <c r="L50" s="5" t="s">
        <v>51</v>
      </c>
    </row>
    <row r="51" spans="2:12" hidden="1" x14ac:dyDescent="0.3">
      <c r="B51" s="66">
        <v>2</v>
      </c>
      <c r="C51" s="67">
        <v>2.54</v>
      </c>
      <c r="D51" s="67">
        <v>2.82</v>
      </c>
      <c r="E51" s="67">
        <v>5.63</v>
      </c>
      <c r="F51" s="68" t="s">
        <v>106</v>
      </c>
      <c r="H51" s="69" t="str">
        <f>IF(AND(D48=2,COUNT(C17)=1),C17*G9,"")</f>
        <v/>
      </c>
      <c r="I51" s="17" t="str">
        <f>IF(COUNT(H51)=0,"",IF(H51&gt;=4600,"第一級",IF(H51*E51&lt;2000,"第三級","第二級")))</f>
        <v/>
      </c>
      <c r="J51" s="12" t="str">
        <f>IF(COUNT(H51)=0,"",IF(H51&gt;=4600,C51,IF(H51*E51&lt;2000,E51,D51)))</f>
        <v/>
      </c>
      <c r="K51" s="70" t="str">
        <f t="shared" ref="K51:K60" si="0">IF(COUNT(H51:J51)&lt;2,"",H51*J51)</f>
        <v/>
      </c>
      <c r="L51" s="5" t="s">
        <v>52</v>
      </c>
    </row>
    <row r="52" spans="2:12" hidden="1" x14ac:dyDescent="0.3">
      <c r="B52" s="66">
        <v>3</v>
      </c>
      <c r="C52" s="67">
        <v>0.49</v>
      </c>
      <c r="D52" s="67">
        <v>0.56000000000000005</v>
      </c>
      <c r="E52" s="67">
        <v>1.06</v>
      </c>
      <c r="F52" s="68" t="s">
        <v>107</v>
      </c>
      <c r="H52" s="69" t="str">
        <f>IF(AND(D48=3,COUNT(C17)=1),C17,"")</f>
        <v/>
      </c>
      <c r="I52" s="17" t="str">
        <f>IF(COUNT(H52)=0,"",IF(H52&gt;=4600,"第一級",IF(H52*E52&lt;2000,"第三級","第二級")))</f>
        <v/>
      </c>
      <c r="J52" s="12" t="str">
        <f>IF(COUNT(H52)=0,"",IF(H52&gt;=4600,C52,IF(H52*E52&lt;2000,E52,D52)))</f>
        <v/>
      </c>
      <c r="K52" s="70" t="str">
        <f t="shared" si="0"/>
        <v/>
      </c>
      <c r="L52" s="5" t="s">
        <v>53</v>
      </c>
    </row>
    <row r="53" spans="2:12" hidden="1" x14ac:dyDescent="0.3">
      <c r="B53" s="66">
        <v>4</v>
      </c>
      <c r="C53" s="67">
        <v>1.43</v>
      </c>
      <c r="D53" s="67">
        <v>1.59</v>
      </c>
      <c r="E53" s="67">
        <v>3.18</v>
      </c>
      <c r="F53" s="68" t="s">
        <v>108</v>
      </c>
      <c r="H53" s="69" t="str">
        <f>IF(AND(D48=4,COUNT(C17)=1),C17*G9,"")</f>
        <v/>
      </c>
      <c r="I53" s="17" t="str">
        <f>IF(COUNT(H53)=0,"",IF(H53&gt;=227000,"第一級",IF(H53*E53&lt;2000,"第三級","第二級")))</f>
        <v/>
      </c>
      <c r="J53" s="12" t="str">
        <f>IF(COUNT(H53)=0,"",IF(H53&gt;=227000,C53,IF(H53*E53&lt;2000,E53,D53)))</f>
        <v/>
      </c>
      <c r="K53" s="70" t="str">
        <f t="shared" si="0"/>
        <v/>
      </c>
      <c r="L53" s="5" t="s">
        <v>7</v>
      </c>
    </row>
    <row r="54" spans="2:12" hidden="1" x14ac:dyDescent="0.3">
      <c r="B54" s="66">
        <v>5</v>
      </c>
      <c r="C54" s="67">
        <v>2.08</v>
      </c>
      <c r="D54" s="67">
        <v>2.42</v>
      </c>
      <c r="E54" s="67">
        <v>4.24</v>
      </c>
      <c r="F54" s="68" t="s">
        <v>108</v>
      </c>
      <c r="H54" s="69" t="str">
        <f>IF(AND(D48=5,COUNT(C17)=1),C17*G9,"")</f>
        <v/>
      </c>
      <c r="I54" s="17" t="str">
        <f>IF(COUNT(H54)=0,"",IF(H54&gt;=227000,"第一級",IF(H54*E54&lt;2000,"第三級","第二級")))</f>
        <v/>
      </c>
      <c r="J54" s="12" t="str">
        <f>IF(COUNT(H54)=0,"",IF(H54&gt;=227000,C54,IF(H54*E54&lt;2000,E54,D54)))</f>
        <v/>
      </c>
      <c r="K54" s="70" t="str">
        <f t="shared" si="0"/>
        <v/>
      </c>
      <c r="L54" s="5" t="s">
        <v>8</v>
      </c>
    </row>
    <row r="55" spans="2:12" hidden="1" x14ac:dyDescent="0.3">
      <c r="B55" s="66">
        <v>6</v>
      </c>
      <c r="C55" s="67">
        <v>2.42</v>
      </c>
      <c r="D55" s="67">
        <v>2.99</v>
      </c>
      <c r="E55" s="67">
        <v>4.75</v>
      </c>
      <c r="F55" s="68" t="s">
        <v>106</v>
      </c>
      <c r="H55" s="69" t="str">
        <f>IF(AND(D48=6,COUNT(C17)=1),C17*G9,"")</f>
        <v/>
      </c>
      <c r="I55" s="17" t="str">
        <f>IF(COUNT(H55)=0,"",IF(H55&gt;=8600,"第一級",IF(H55*E55&lt;2000,"第三級","第二級")))</f>
        <v/>
      </c>
      <c r="J55" s="12" t="str">
        <f>IF(COUNT(H55)=0,"",IF(H55&gt;=8600,C55,IF(H55*E55&lt;2000,E55,D55)))</f>
        <v/>
      </c>
      <c r="K55" s="70" t="str">
        <f t="shared" si="0"/>
        <v/>
      </c>
      <c r="L55" s="5" t="s">
        <v>54</v>
      </c>
    </row>
    <row r="56" spans="2:12" hidden="1" x14ac:dyDescent="0.3">
      <c r="B56" s="66">
        <v>7</v>
      </c>
      <c r="C56" s="67">
        <v>0.24</v>
      </c>
      <c r="D56" s="67">
        <v>0.28000000000000003</v>
      </c>
      <c r="E56" s="67">
        <v>0.51</v>
      </c>
      <c r="F56" s="68" t="s">
        <v>106</v>
      </c>
      <c r="H56" s="69" t="str">
        <f>IF(AND(D48=7,COUNT(C17)=1),C17*G9,"")</f>
        <v/>
      </c>
      <c r="I56" s="17" t="str">
        <f>IF(COUNT(H56)=0,"",IF(H56&gt;=618000,"第一級",IF(H56*E56&lt;2000,"第三級","第二級")))</f>
        <v/>
      </c>
      <c r="J56" s="12" t="str">
        <f>IF(COUNT(H56)=0,"",IF(H56&gt;=618000,C56,IF(H56*E56&lt;2000,E56,D56)))</f>
        <v/>
      </c>
      <c r="K56" s="70" t="str">
        <f t="shared" si="0"/>
        <v/>
      </c>
      <c r="L56" s="5" t="s">
        <v>2</v>
      </c>
    </row>
    <row r="57" spans="2:12" hidden="1" x14ac:dyDescent="0.3">
      <c r="B57" s="66">
        <v>8</v>
      </c>
      <c r="C57" s="71">
        <v>5787</v>
      </c>
      <c r="D57" s="71">
        <v>7060</v>
      </c>
      <c r="E57" s="71">
        <v>11574</v>
      </c>
      <c r="F57" s="68" t="s">
        <v>109</v>
      </c>
      <c r="H57" s="72" t="str">
        <f>IF(AND(D48=8,COUNT(C18)=1),C18*G9,"")</f>
        <v/>
      </c>
      <c r="I57" s="17" t="str">
        <f>IF(COUNT(H57)=0,"",IF(H57&gt;=750,"第一級",IF(H57*E57&lt;2000,"第三級","第二級")))</f>
        <v/>
      </c>
      <c r="J57" s="12" t="str">
        <f>IF(COUNT(H57)=0,"",IF(H57&gt;=750,C57,IF(H57*E57&lt;2000,E57,D57)))</f>
        <v/>
      </c>
      <c r="K57" s="70" t="str">
        <f t="shared" si="0"/>
        <v/>
      </c>
      <c r="L57" s="5" t="s">
        <v>55</v>
      </c>
    </row>
    <row r="58" spans="2:12" hidden="1" x14ac:dyDescent="0.3">
      <c r="B58" s="66">
        <v>9</v>
      </c>
      <c r="C58" s="71">
        <v>5787</v>
      </c>
      <c r="D58" s="71">
        <v>7060</v>
      </c>
      <c r="E58" s="71">
        <v>11574</v>
      </c>
      <c r="F58" s="68" t="s">
        <v>109</v>
      </c>
      <c r="H58" s="72" t="str">
        <f>IF(AND(D48=9,COUNT(C18)=1),C18*G9,"")</f>
        <v/>
      </c>
      <c r="I58" s="17" t="str">
        <f>IF(COUNT(H58)=0,"",IF(H58&gt;=750,"第一級",IF(H58*E58&lt;2000,"第三級","第二級")))</f>
        <v/>
      </c>
      <c r="J58" s="12" t="str">
        <f>IF(COUNT(H58)=0,"",IF(H58&gt;=750,C58,IF(H58*E58&lt;2000,E58,D58)))</f>
        <v/>
      </c>
      <c r="K58" s="70" t="str">
        <f t="shared" si="0"/>
        <v/>
      </c>
      <c r="L58" s="5" t="s">
        <v>56</v>
      </c>
    </row>
    <row r="59" spans="2:12" hidden="1" x14ac:dyDescent="0.3">
      <c r="B59" s="73" t="s">
        <v>57</v>
      </c>
      <c r="C59" s="71">
        <v>4350</v>
      </c>
      <c r="D59" s="71">
        <v>5306</v>
      </c>
      <c r="E59" s="71">
        <v>8699</v>
      </c>
      <c r="F59" s="68" t="s">
        <v>109</v>
      </c>
      <c r="H59" s="72" t="str">
        <f>IF(AND(D48="A",COUNT(C18)=1),C18*G9,"")</f>
        <v/>
      </c>
      <c r="I59" s="17" t="str">
        <f>IF(COUNT(H59)=0,"",IF(H59&gt;=750,"第一級",IF(H59*E59&lt;2000,"第三級","第二級")))</f>
        <v/>
      </c>
      <c r="J59" s="12" t="str">
        <f>IF(COUNT(H59)=0,"",IF(H59&gt;=750,C59,IF(H59*E59&lt;2000,E59,D59)))</f>
        <v/>
      </c>
      <c r="K59" s="70" t="str">
        <f t="shared" si="0"/>
        <v/>
      </c>
      <c r="L59" s="5" t="s">
        <v>58</v>
      </c>
    </row>
    <row r="60" spans="2:12" hidden="1" x14ac:dyDescent="0.3">
      <c r="B60" s="73" t="s">
        <v>59</v>
      </c>
      <c r="C60" s="67">
        <v>5.0999999999999996</v>
      </c>
      <c r="D60" s="67">
        <v>6.07</v>
      </c>
      <c r="E60" s="67">
        <v>8.9</v>
      </c>
      <c r="F60" s="68" t="s">
        <v>60</v>
      </c>
      <c r="H60" s="72" t="str">
        <f>IF(AND(D48="B",COUNT(C22)=1),C22,"")</f>
        <v/>
      </c>
      <c r="I60" s="17" t="str">
        <f>IF(COUNT(H60)=0,"",IF(H60&gt;=10000,"第一級",IF(H60*E60&lt;2000,"第三級","第二級")))</f>
        <v/>
      </c>
      <c r="J60" s="12" t="str">
        <f>IF(COUNT(H60)=0,"",IF(H60&gt;=10000,C60,IF(H60*E60&lt;2000,E60,D60)))</f>
        <v/>
      </c>
      <c r="K60" s="70" t="str">
        <f t="shared" si="0"/>
        <v/>
      </c>
      <c r="L60" s="5" t="s">
        <v>9</v>
      </c>
    </row>
    <row r="61" spans="2:12" hidden="1" x14ac:dyDescent="0.3">
      <c r="B61" s="73" t="s">
        <v>61</v>
      </c>
      <c r="C61" s="74">
        <v>2.8E-3</v>
      </c>
      <c r="D61" s="74">
        <v>3.5000000000000001E-3</v>
      </c>
      <c r="E61" s="74">
        <v>5.4000000000000003E-3</v>
      </c>
      <c r="F61" s="68" t="s">
        <v>62</v>
      </c>
      <c r="H61" s="75" t="str">
        <f>IF(AND(D48="Z",COUNT(C30)=1),C30,"")</f>
        <v/>
      </c>
      <c r="I61" s="17" t="str">
        <f>IF(COUNT(H61)=0,"",IF(H61&gt;=1800000,"第一級",IF(H61*E61&lt;2000,"第三級","第二級")))</f>
        <v/>
      </c>
      <c r="J61" s="12" t="str">
        <f>IF(COUNT(H61)=0,"",IF(H61&gt;=1800000,C61,IF(H61*E61&lt;2000,E61,D61)))</f>
        <v/>
      </c>
      <c r="K61" s="70" t="str">
        <f>IF(COUNT(H61:J61)&lt;2,"",H61*J61)</f>
        <v/>
      </c>
      <c r="L61" s="5" t="s">
        <v>63</v>
      </c>
    </row>
    <row r="62" spans="2:12" x14ac:dyDescent="0.3">
      <c r="H62" s="61"/>
    </row>
  </sheetData>
  <sheetProtection sheet="1" selectLockedCells="1"/>
  <mergeCells count="30">
    <mergeCell ref="D33:F33"/>
    <mergeCell ref="C41:D41"/>
    <mergeCell ref="C30:D30"/>
    <mergeCell ref="E30:H30"/>
    <mergeCell ref="B33:C33"/>
    <mergeCell ref="B35:D35"/>
    <mergeCell ref="B36:D36"/>
    <mergeCell ref="E36:F36"/>
    <mergeCell ref="D28:E28"/>
    <mergeCell ref="F28:G28"/>
    <mergeCell ref="C22:D22"/>
    <mergeCell ref="E22:H22"/>
    <mergeCell ref="D24:E24"/>
    <mergeCell ref="F24:G24"/>
    <mergeCell ref="H24:H25"/>
    <mergeCell ref="D25:E25"/>
    <mergeCell ref="F25:G25"/>
    <mergeCell ref="D27:E27"/>
    <mergeCell ref="F27:G27"/>
    <mergeCell ref="H27:H28"/>
    <mergeCell ref="A1:H1"/>
    <mergeCell ref="B3:B5"/>
    <mergeCell ref="C3:C5"/>
    <mergeCell ref="B17:B18"/>
    <mergeCell ref="B20:H20"/>
    <mergeCell ref="C17:D17"/>
    <mergeCell ref="E17:H17"/>
    <mergeCell ref="C18:D18"/>
    <mergeCell ref="E18:H18"/>
    <mergeCell ref="B19:H19"/>
  </mergeCells>
  <phoneticPr fontId="3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設定!$A$2:$A$52</xm:f>
          </x14:formula1>
          <xm:sqref>C11</xm:sqref>
        </x14:dataValidation>
        <x14:dataValidation type="list" allowBlank="1" showInputMessage="1" showErrorMessage="1" xr:uid="{00000000-0002-0000-0100-000001000000}">
          <x14:formula1>
            <xm:f>設定!$B$2:$B$13</xm:f>
          </x14:formula1>
          <xm:sqref>D14 D9:D11</xm:sqref>
        </x14:dataValidation>
        <x14:dataValidation type="list" allowBlank="1" showInputMessage="1" showErrorMessage="1" xr:uid="{00000000-0002-0000-0100-000002000000}">
          <x14:formula1>
            <xm:f>設定!$C$2:$C$32</xm:f>
          </x14:formula1>
          <xm:sqref>E14 E9:E11</xm:sqref>
        </x14:dataValidation>
        <x14:dataValidation type="list" allowBlank="1" showInputMessage="1" showErrorMessage="1" xr:uid="{00000000-0002-0000-0100-000003000000}">
          <x14:formula1>
            <xm:f>設定!$D$2:$D$13</xm:f>
          </x14:formula1>
          <xm:sqref>C3:C5</xm:sqref>
        </x14:dataValidation>
        <x14:dataValidation type="list" allowBlank="1" showInputMessage="1" showErrorMessage="1" xr:uid="{00000000-0002-0000-0100-000004000000}">
          <x14:formula1>
            <xm:f>設定!$A$16:$A$62</xm:f>
          </x14:formula1>
          <xm:sqref>C14 C9:C10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D62"/>
  <sheetViews>
    <sheetView zoomScale="75" zoomScaleNormal="75" workbookViewId="0">
      <selection activeCell="A2" sqref="A2:A62"/>
    </sheetView>
  </sheetViews>
  <sheetFormatPr defaultRowHeight="16.2" x14ac:dyDescent="0.3"/>
  <cols>
    <col min="1" max="4" width="9" style="1"/>
  </cols>
  <sheetData>
    <row r="1" spans="1:4" x14ac:dyDescent="0.3">
      <c r="A1" s="1" t="s">
        <v>64</v>
      </c>
      <c r="B1" s="1" t="s">
        <v>65</v>
      </c>
      <c r="C1" s="1" t="s">
        <v>66</v>
      </c>
      <c r="D1" s="1" t="s">
        <v>67</v>
      </c>
    </row>
    <row r="2" spans="1:4" x14ac:dyDescent="0.3">
      <c r="A2" s="1">
        <v>80</v>
      </c>
      <c r="B2" s="1">
        <v>1</v>
      </c>
      <c r="C2" s="1">
        <v>1</v>
      </c>
      <c r="D2" s="1">
        <v>1</v>
      </c>
    </row>
    <row r="3" spans="1:4" x14ac:dyDescent="0.3">
      <c r="A3" s="1">
        <v>81</v>
      </c>
      <c r="B3" s="1">
        <v>2</v>
      </c>
      <c r="C3" s="1">
        <v>2</v>
      </c>
      <c r="D3" s="1">
        <v>2</v>
      </c>
    </row>
    <row r="4" spans="1:4" x14ac:dyDescent="0.3">
      <c r="A4" s="1">
        <v>82</v>
      </c>
      <c r="B4" s="1">
        <v>3</v>
      </c>
      <c r="C4" s="1">
        <v>3</v>
      </c>
      <c r="D4" s="1">
        <v>3</v>
      </c>
    </row>
    <row r="5" spans="1:4" x14ac:dyDescent="0.3">
      <c r="A5" s="1">
        <v>83</v>
      </c>
      <c r="B5" s="1">
        <v>4</v>
      </c>
      <c r="C5" s="1">
        <v>4</v>
      </c>
      <c r="D5" s="1">
        <v>4</v>
      </c>
    </row>
    <row r="6" spans="1:4" x14ac:dyDescent="0.3">
      <c r="A6" s="1">
        <v>84</v>
      </c>
      <c r="B6" s="1">
        <v>5</v>
      </c>
      <c r="C6" s="1">
        <v>5</v>
      </c>
      <c r="D6" s="1">
        <v>5</v>
      </c>
    </row>
    <row r="7" spans="1:4" x14ac:dyDescent="0.3">
      <c r="A7" s="1">
        <v>85</v>
      </c>
      <c r="B7" s="1">
        <v>6</v>
      </c>
      <c r="C7" s="1">
        <v>6</v>
      </c>
      <c r="D7" s="1">
        <v>6</v>
      </c>
    </row>
    <row r="8" spans="1:4" x14ac:dyDescent="0.3">
      <c r="A8" s="1">
        <v>86</v>
      </c>
      <c r="B8" s="1">
        <v>7</v>
      </c>
      <c r="C8" s="1">
        <v>7</v>
      </c>
      <c r="D8" s="1">
        <v>7</v>
      </c>
    </row>
    <row r="9" spans="1:4" x14ac:dyDescent="0.3">
      <c r="A9" s="1">
        <v>87</v>
      </c>
      <c r="B9" s="1">
        <v>8</v>
      </c>
      <c r="C9" s="1">
        <v>8</v>
      </c>
      <c r="D9" s="1">
        <v>8</v>
      </c>
    </row>
    <row r="10" spans="1:4" x14ac:dyDescent="0.3">
      <c r="A10" s="1">
        <v>88</v>
      </c>
      <c r="B10" s="1">
        <v>9</v>
      </c>
      <c r="C10" s="1">
        <v>9</v>
      </c>
      <c r="D10" s="1">
        <v>9</v>
      </c>
    </row>
    <row r="11" spans="1:4" x14ac:dyDescent="0.3">
      <c r="A11" s="1">
        <v>89</v>
      </c>
      <c r="B11" s="1">
        <v>10</v>
      </c>
      <c r="C11" s="1">
        <v>10</v>
      </c>
      <c r="D11" s="1" t="s">
        <v>68</v>
      </c>
    </row>
    <row r="12" spans="1:4" x14ac:dyDescent="0.3">
      <c r="A12" s="1">
        <v>90</v>
      </c>
      <c r="B12" s="1">
        <v>11</v>
      </c>
      <c r="C12" s="1">
        <v>11</v>
      </c>
      <c r="D12" s="1" t="s">
        <v>4</v>
      </c>
    </row>
    <row r="13" spans="1:4" x14ac:dyDescent="0.3">
      <c r="A13" s="1">
        <v>91</v>
      </c>
      <c r="B13" s="1">
        <v>12</v>
      </c>
      <c r="C13" s="1">
        <v>12</v>
      </c>
      <c r="D13" s="1" t="s">
        <v>69</v>
      </c>
    </row>
    <row r="14" spans="1:4" x14ac:dyDescent="0.3">
      <c r="A14" s="1">
        <v>92</v>
      </c>
      <c r="C14" s="1">
        <v>13</v>
      </c>
    </row>
    <row r="15" spans="1:4" x14ac:dyDescent="0.3">
      <c r="A15" s="1">
        <v>93</v>
      </c>
      <c r="C15" s="1">
        <v>14</v>
      </c>
    </row>
    <row r="16" spans="1:4" x14ac:dyDescent="0.3">
      <c r="A16" s="1">
        <v>94</v>
      </c>
      <c r="C16" s="1">
        <v>15</v>
      </c>
    </row>
    <row r="17" spans="1:3" x14ac:dyDescent="0.3">
      <c r="A17" s="1">
        <v>95</v>
      </c>
      <c r="C17" s="1">
        <v>16</v>
      </c>
    </row>
    <row r="18" spans="1:3" x14ac:dyDescent="0.3">
      <c r="A18" s="1">
        <v>96</v>
      </c>
      <c r="C18" s="1">
        <v>17</v>
      </c>
    </row>
    <row r="19" spans="1:3" x14ac:dyDescent="0.3">
      <c r="A19" s="1">
        <v>97</v>
      </c>
      <c r="C19" s="1">
        <v>18</v>
      </c>
    </row>
    <row r="20" spans="1:3" x14ac:dyDescent="0.3">
      <c r="A20" s="1">
        <v>98</v>
      </c>
      <c r="C20" s="1">
        <v>19</v>
      </c>
    </row>
    <row r="21" spans="1:3" x14ac:dyDescent="0.3">
      <c r="A21" s="1">
        <v>99</v>
      </c>
      <c r="C21" s="1">
        <v>20</v>
      </c>
    </row>
    <row r="22" spans="1:3" x14ac:dyDescent="0.3">
      <c r="A22" s="1">
        <v>100</v>
      </c>
      <c r="C22" s="1">
        <v>21</v>
      </c>
    </row>
    <row r="23" spans="1:3" x14ac:dyDescent="0.3">
      <c r="A23" s="1">
        <v>101</v>
      </c>
      <c r="C23" s="1">
        <v>22</v>
      </c>
    </row>
    <row r="24" spans="1:3" x14ac:dyDescent="0.3">
      <c r="A24" s="1">
        <v>102</v>
      </c>
      <c r="C24" s="1">
        <v>23</v>
      </c>
    </row>
    <row r="25" spans="1:3" x14ac:dyDescent="0.3">
      <c r="A25" s="1">
        <v>103</v>
      </c>
      <c r="C25" s="1">
        <v>24</v>
      </c>
    </row>
    <row r="26" spans="1:3" x14ac:dyDescent="0.3">
      <c r="A26" s="1">
        <v>104</v>
      </c>
      <c r="C26" s="1">
        <v>25</v>
      </c>
    </row>
    <row r="27" spans="1:3" x14ac:dyDescent="0.3">
      <c r="A27" s="1">
        <v>105</v>
      </c>
      <c r="C27" s="1">
        <v>26</v>
      </c>
    </row>
    <row r="28" spans="1:3" x14ac:dyDescent="0.3">
      <c r="A28" s="1">
        <v>106</v>
      </c>
      <c r="C28" s="1">
        <v>27</v>
      </c>
    </row>
    <row r="29" spans="1:3" x14ac:dyDescent="0.3">
      <c r="A29" s="1">
        <v>107</v>
      </c>
      <c r="C29" s="1">
        <v>28</v>
      </c>
    </row>
    <row r="30" spans="1:3" x14ac:dyDescent="0.3">
      <c r="A30" s="1">
        <v>108</v>
      </c>
      <c r="C30" s="1">
        <v>29</v>
      </c>
    </row>
    <row r="31" spans="1:3" x14ac:dyDescent="0.3">
      <c r="A31" s="1">
        <v>109</v>
      </c>
      <c r="C31" s="1">
        <v>30</v>
      </c>
    </row>
    <row r="32" spans="1:3" x14ac:dyDescent="0.3">
      <c r="A32" s="1">
        <v>110</v>
      </c>
      <c r="C32" s="1">
        <v>31</v>
      </c>
    </row>
    <row r="33" spans="1:1" x14ac:dyDescent="0.3">
      <c r="A33" s="1">
        <v>111</v>
      </c>
    </row>
    <row r="34" spans="1:1" x14ac:dyDescent="0.3">
      <c r="A34" s="1">
        <v>112</v>
      </c>
    </row>
    <row r="35" spans="1:1" x14ac:dyDescent="0.3">
      <c r="A35" s="1">
        <v>113</v>
      </c>
    </row>
    <row r="36" spans="1:1" x14ac:dyDescent="0.3">
      <c r="A36" s="1">
        <v>114</v>
      </c>
    </row>
    <row r="37" spans="1:1" x14ac:dyDescent="0.3">
      <c r="A37" s="1">
        <v>115</v>
      </c>
    </row>
    <row r="38" spans="1:1" x14ac:dyDescent="0.3">
      <c r="A38" s="1">
        <v>116</v>
      </c>
    </row>
    <row r="39" spans="1:1" x14ac:dyDescent="0.3">
      <c r="A39" s="1">
        <v>117</v>
      </c>
    </row>
    <row r="40" spans="1:1" x14ac:dyDescent="0.3">
      <c r="A40" s="1">
        <v>118</v>
      </c>
    </row>
    <row r="41" spans="1:1" x14ac:dyDescent="0.3">
      <c r="A41" s="1">
        <v>119</v>
      </c>
    </row>
    <row r="42" spans="1:1" x14ac:dyDescent="0.3">
      <c r="A42" s="1">
        <v>120</v>
      </c>
    </row>
    <row r="43" spans="1:1" x14ac:dyDescent="0.3">
      <c r="A43" s="1">
        <v>121</v>
      </c>
    </row>
    <row r="44" spans="1:1" x14ac:dyDescent="0.3">
      <c r="A44" s="1">
        <v>122</v>
      </c>
    </row>
    <row r="45" spans="1:1" x14ac:dyDescent="0.3">
      <c r="A45" s="1">
        <v>123</v>
      </c>
    </row>
    <row r="46" spans="1:1" x14ac:dyDescent="0.3">
      <c r="A46" s="1">
        <v>124</v>
      </c>
    </row>
    <row r="47" spans="1:1" x14ac:dyDescent="0.3">
      <c r="A47" s="1">
        <v>125</v>
      </c>
    </row>
    <row r="48" spans="1:1" x14ac:dyDescent="0.3">
      <c r="A48" s="1">
        <v>126</v>
      </c>
    </row>
    <row r="49" spans="1:1" x14ac:dyDescent="0.3">
      <c r="A49" s="1">
        <v>127</v>
      </c>
    </row>
    <row r="50" spans="1:1" x14ac:dyDescent="0.3">
      <c r="A50" s="1">
        <v>128</v>
      </c>
    </row>
    <row r="51" spans="1:1" x14ac:dyDescent="0.3">
      <c r="A51" s="1">
        <v>129</v>
      </c>
    </row>
    <row r="52" spans="1:1" x14ac:dyDescent="0.3">
      <c r="A52" s="1">
        <v>130</v>
      </c>
    </row>
    <row r="53" spans="1:1" x14ac:dyDescent="0.3">
      <c r="A53" s="1">
        <v>131</v>
      </c>
    </row>
    <row r="54" spans="1:1" x14ac:dyDescent="0.3">
      <c r="A54" s="1">
        <v>132</v>
      </c>
    </row>
    <row r="55" spans="1:1" x14ac:dyDescent="0.3">
      <c r="A55" s="1">
        <v>133</v>
      </c>
    </row>
    <row r="56" spans="1:1" x14ac:dyDescent="0.3">
      <c r="A56" s="1">
        <v>134</v>
      </c>
    </row>
    <row r="57" spans="1:1" x14ac:dyDescent="0.3">
      <c r="A57" s="1">
        <v>135</v>
      </c>
    </row>
    <row r="58" spans="1:1" x14ac:dyDescent="0.3">
      <c r="A58" s="1">
        <v>136</v>
      </c>
    </row>
    <row r="59" spans="1:1" x14ac:dyDescent="0.3">
      <c r="A59" s="1">
        <v>137</v>
      </c>
    </row>
    <row r="60" spans="1:1" x14ac:dyDescent="0.3">
      <c r="A60" s="1">
        <v>138</v>
      </c>
    </row>
    <row r="61" spans="1:1" x14ac:dyDescent="0.3">
      <c r="A61" s="1">
        <v>139</v>
      </c>
    </row>
    <row r="62" spans="1:1" x14ac:dyDescent="0.3">
      <c r="A62" s="1">
        <v>140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DEEC-7B45-4396-A88F-0F6D22C27373}">
  <sheetPr>
    <tabColor rgb="FFFF0000"/>
  </sheetPr>
  <dimension ref="A1:L62"/>
  <sheetViews>
    <sheetView tabSelected="1" zoomScale="60" zoomScaleNormal="60" workbookViewId="0">
      <selection activeCell="C3" sqref="C3:C5"/>
    </sheetView>
  </sheetViews>
  <sheetFormatPr defaultRowHeight="19.8" x14ac:dyDescent="0.3"/>
  <cols>
    <col min="1" max="1" width="1.6640625" style="5" customWidth="1"/>
    <col min="2" max="2" width="17.6640625" style="5" customWidth="1"/>
    <col min="3" max="3" width="11.6640625" style="5" customWidth="1"/>
    <col min="4" max="8" width="12.109375" style="5" customWidth="1"/>
    <col min="9" max="11" width="11.77734375" style="5" customWidth="1"/>
    <col min="12" max="12" width="18" style="5" customWidth="1"/>
    <col min="13" max="13" width="11.33203125" style="5" customWidth="1"/>
    <col min="14" max="16" width="8.88671875" style="5"/>
    <col min="17" max="17" width="11.33203125" style="5" customWidth="1"/>
    <col min="18" max="256" width="8.88671875" style="5"/>
    <col min="257" max="257" width="1.6640625" style="5" customWidth="1"/>
    <col min="258" max="258" width="17.6640625" style="5" customWidth="1"/>
    <col min="259" max="259" width="11.6640625" style="5" customWidth="1"/>
    <col min="260" max="264" width="12.109375" style="5" customWidth="1"/>
    <col min="265" max="267" width="11.77734375" style="5" customWidth="1"/>
    <col min="268" max="268" width="18" style="5" customWidth="1"/>
    <col min="269" max="269" width="11.33203125" style="5" customWidth="1"/>
    <col min="270" max="272" width="8.88671875" style="5"/>
    <col min="273" max="273" width="11.33203125" style="5" customWidth="1"/>
    <col min="274" max="512" width="8.88671875" style="5"/>
    <col min="513" max="513" width="1.6640625" style="5" customWidth="1"/>
    <col min="514" max="514" width="17.6640625" style="5" customWidth="1"/>
    <col min="515" max="515" width="11.6640625" style="5" customWidth="1"/>
    <col min="516" max="520" width="12.109375" style="5" customWidth="1"/>
    <col min="521" max="523" width="11.77734375" style="5" customWidth="1"/>
    <col min="524" max="524" width="18" style="5" customWidth="1"/>
    <col min="525" max="525" width="11.33203125" style="5" customWidth="1"/>
    <col min="526" max="528" width="8.88671875" style="5"/>
    <col min="529" max="529" width="11.33203125" style="5" customWidth="1"/>
    <col min="530" max="768" width="8.88671875" style="5"/>
    <col min="769" max="769" width="1.6640625" style="5" customWidth="1"/>
    <col min="770" max="770" width="17.6640625" style="5" customWidth="1"/>
    <col min="771" max="771" width="11.6640625" style="5" customWidth="1"/>
    <col min="772" max="776" width="12.109375" style="5" customWidth="1"/>
    <col min="777" max="779" width="11.77734375" style="5" customWidth="1"/>
    <col min="780" max="780" width="18" style="5" customWidth="1"/>
    <col min="781" max="781" width="11.33203125" style="5" customWidth="1"/>
    <col min="782" max="784" width="8.88671875" style="5"/>
    <col min="785" max="785" width="11.33203125" style="5" customWidth="1"/>
    <col min="786" max="1024" width="8.88671875" style="5"/>
    <col min="1025" max="1025" width="1.6640625" style="5" customWidth="1"/>
    <col min="1026" max="1026" width="17.6640625" style="5" customWidth="1"/>
    <col min="1027" max="1027" width="11.6640625" style="5" customWidth="1"/>
    <col min="1028" max="1032" width="12.109375" style="5" customWidth="1"/>
    <col min="1033" max="1035" width="11.77734375" style="5" customWidth="1"/>
    <col min="1036" max="1036" width="18" style="5" customWidth="1"/>
    <col min="1037" max="1037" width="11.33203125" style="5" customWidth="1"/>
    <col min="1038" max="1040" width="8.88671875" style="5"/>
    <col min="1041" max="1041" width="11.33203125" style="5" customWidth="1"/>
    <col min="1042" max="1280" width="8.88671875" style="5"/>
    <col min="1281" max="1281" width="1.6640625" style="5" customWidth="1"/>
    <col min="1282" max="1282" width="17.6640625" style="5" customWidth="1"/>
    <col min="1283" max="1283" width="11.6640625" style="5" customWidth="1"/>
    <col min="1284" max="1288" width="12.109375" style="5" customWidth="1"/>
    <col min="1289" max="1291" width="11.77734375" style="5" customWidth="1"/>
    <col min="1292" max="1292" width="18" style="5" customWidth="1"/>
    <col min="1293" max="1293" width="11.33203125" style="5" customWidth="1"/>
    <col min="1294" max="1296" width="8.88671875" style="5"/>
    <col min="1297" max="1297" width="11.33203125" style="5" customWidth="1"/>
    <col min="1298" max="1536" width="8.88671875" style="5"/>
    <col min="1537" max="1537" width="1.6640625" style="5" customWidth="1"/>
    <col min="1538" max="1538" width="17.6640625" style="5" customWidth="1"/>
    <col min="1539" max="1539" width="11.6640625" style="5" customWidth="1"/>
    <col min="1540" max="1544" width="12.109375" style="5" customWidth="1"/>
    <col min="1545" max="1547" width="11.77734375" style="5" customWidth="1"/>
    <col min="1548" max="1548" width="18" style="5" customWidth="1"/>
    <col min="1549" max="1549" width="11.33203125" style="5" customWidth="1"/>
    <col min="1550" max="1552" width="8.88671875" style="5"/>
    <col min="1553" max="1553" width="11.33203125" style="5" customWidth="1"/>
    <col min="1554" max="1792" width="8.88671875" style="5"/>
    <col min="1793" max="1793" width="1.6640625" style="5" customWidth="1"/>
    <col min="1794" max="1794" width="17.6640625" style="5" customWidth="1"/>
    <col min="1795" max="1795" width="11.6640625" style="5" customWidth="1"/>
    <col min="1796" max="1800" width="12.109375" style="5" customWidth="1"/>
    <col min="1801" max="1803" width="11.77734375" style="5" customWidth="1"/>
    <col min="1804" max="1804" width="18" style="5" customWidth="1"/>
    <col min="1805" max="1805" width="11.33203125" style="5" customWidth="1"/>
    <col min="1806" max="1808" width="8.88671875" style="5"/>
    <col min="1809" max="1809" width="11.33203125" style="5" customWidth="1"/>
    <col min="1810" max="2048" width="8.88671875" style="5"/>
    <col min="2049" max="2049" width="1.6640625" style="5" customWidth="1"/>
    <col min="2050" max="2050" width="17.6640625" style="5" customWidth="1"/>
    <col min="2051" max="2051" width="11.6640625" style="5" customWidth="1"/>
    <col min="2052" max="2056" width="12.109375" style="5" customWidth="1"/>
    <col min="2057" max="2059" width="11.77734375" style="5" customWidth="1"/>
    <col min="2060" max="2060" width="18" style="5" customWidth="1"/>
    <col min="2061" max="2061" width="11.33203125" style="5" customWidth="1"/>
    <col min="2062" max="2064" width="8.88671875" style="5"/>
    <col min="2065" max="2065" width="11.33203125" style="5" customWidth="1"/>
    <col min="2066" max="2304" width="8.88671875" style="5"/>
    <col min="2305" max="2305" width="1.6640625" style="5" customWidth="1"/>
    <col min="2306" max="2306" width="17.6640625" style="5" customWidth="1"/>
    <col min="2307" max="2307" width="11.6640625" style="5" customWidth="1"/>
    <col min="2308" max="2312" width="12.109375" style="5" customWidth="1"/>
    <col min="2313" max="2315" width="11.77734375" style="5" customWidth="1"/>
    <col min="2316" max="2316" width="18" style="5" customWidth="1"/>
    <col min="2317" max="2317" width="11.33203125" style="5" customWidth="1"/>
    <col min="2318" max="2320" width="8.88671875" style="5"/>
    <col min="2321" max="2321" width="11.33203125" style="5" customWidth="1"/>
    <col min="2322" max="2560" width="8.88671875" style="5"/>
    <col min="2561" max="2561" width="1.6640625" style="5" customWidth="1"/>
    <col min="2562" max="2562" width="17.6640625" style="5" customWidth="1"/>
    <col min="2563" max="2563" width="11.6640625" style="5" customWidth="1"/>
    <col min="2564" max="2568" width="12.109375" style="5" customWidth="1"/>
    <col min="2569" max="2571" width="11.77734375" style="5" customWidth="1"/>
    <col min="2572" max="2572" width="18" style="5" customWidth="1"/>
    <col min="2573" max="2573" width="11.33203125" style="5" customWidth="1"/>
    <col min="2574" max="2576" width="8.88671875" style="5"/>
    <col min="2577" max="2577" width="11.33203125" style="5" customWidth="1"/>
    <col min="2578" max="2816" width="8.88671875" style="5"/>
    <col min="2817" max="2817" width="1.6640625" style="5" customWidth="1"/>
    <col min="2818" max="2818" width="17.6640625" style="5" customWidth="1"/>
    <col min="2819" max="2819" width="11.6640625" style="5" customWidth="1"/>
    <col min="2820" max="2824" width="12.109375" style="5" customWidth="1"/>
    <col min="2825" max="2827" width="11.77734375" style="5" customWidth="1"/>
    <col min="2828" max="2828" width="18" style="5" customWidth="1"/>
    <col min="2829" max="2829" width="11.33203125" style="5" customWidth="1"/>
    <col min="2830" max="2832" width="8.88671875" style="5"/>
    <col min="2833" max="2833" width="11.33203125" style="5" customWidth="1"/>
    <col min="2834" max="3072" width="8.88671875" style="5"/>
    <col min="3073" max="3073" width="1.6640625" style="5" customWidth="1"/>
    <col min="3074" max="3074" width="17.6640625" style="5" customWidth="1"/>
    <col min="3075" max="3075" width="11.6640625" style="5" customWidth="1"/>
    <col min="3076" max="3080" width="12.109375" style="5" customWidth="1"/>
    <col min="3081" max="3083" width="11.77734375" style="5" customWidth="1"/>
    <col min="3084" max="3084" width="18" style="5" customWidth="1"/>
    <col min="3085" max="3085" width="11.33203125" style="5" customWidth="1"/>
    <col min="3086" max="3088" width="8.88671875" style="5"/>
    <col min="3089" max="3089" width="11.33203125" style="5" customWidth="1"/>
    <col min="3090" max="3328" width="8.88671875" style="5"/>
    <col min="3329" max="3329" width="1.6640625" style="5" customWidth="1"/>
    <col min="3330" max="3330" width="17.6640625" style="5" customWidth="1"/>
    <col min="3331" max="3331" width="11.6640625" style="5" customWidth="1"/>
    <col min="3332" max="3336" width="12.109375" style="5" customWidth="1"/>
    <col min="3337" max="3339" width="11.77734375" style="5" customWidth="1"/>
    <col min="3340" max="3340" width="18" style="5" customWidth="1"/>
    <col min="3341" max="3341" width="11.33203125" style="5" customWidth="1"/>
    <col min="3342" max="3344" width="8.88671875" style="5"/>
    <col min="3345" max="3345" width="11.33203125" style="5" customWidth="1"/>
    <col min="3346" max="3584" width="8.88671875" style="5"/>
    <col min="3585" max="3585" width="1.6640625" style="5" customWidth="1"/>
    <col min="3586" max="3586" width="17.6640625" style="5" customWidth="1"/>
    <col min="3587" max="3587" width="11.6640625" style="5" customWidth="1"/>
    <col min="3588" max="3592" width="12.109375" style="5" customWidth="1"/>
    <col min="3593" max="3595" width="11.77734375" style="5" customWidth="1"/>
    <col min="3596" max="3596" width="18" style="5" customWidth="1"/>
    <col min="3597" max="3597" width="11.33203125" style="5" customWidth="1"/>
    <col min="3598" max="3600" width="8.88671875" style="5"/>
    <col min="3601" max="3601" width="11.33203125" style="5" customWidth="1"/>
    <col min="3602" max="3840" width="8.88671875" style="5"/>
    <col min="3841" max="3841" width="1.6640625" style="5" customWidth="1"/>
    <col min="3842" max="3842" width="17.6640625" style="5" customWidth="1"/>
    <col min="3843" max="3843" width="11.6640625" style="5" customWidth="1"/>
    <col min="3844" max="3848" width="12.109375" style="5" customWidth="1"/>
    <col min="3849" max="3851" width="11.77734375" style="5" customWidth="1"/>
    <col min="3852" max="3852" width="18" style="5" customWidth="1"/>
    <col min="3853" max="3853" width="11.33203125" style="5" customWidth="1"/>
    <col min="3854" max="3856" width="8.88671875" style="5"/>
    <col min="3857" max="3857" width="11.33203125" style="5" customWidth="1"/>
    <col min="3858" max="4096" width="8.88671875" style="5"/>
    <col min="4097" max="4097" width="1.6640625" style="5" customWidth="1"/>
    <col min="4098" max="4098" width="17.6640625" style="5" customWidth="1"/>
    <col min="4099" max="4099" width="11.6640625" style="5" customWidth="1"/>
    <col min="4100" max="4104" width="12.109375" style="5" customWidth="1"/>
    <col min="4105" max="4107" width="11.77734375" style="5" customWidth="1"/>
    <col min="4108" max="4108" width="18" style="5" customWidth="1"/>
    <col min="4109" max="4109" width="11.33203125" style="5" customWidth="1"/>
    <col min="4110" max="4112" width="8.88671875" style="5"/>
    <col min="4113" max="4113" width="11.33203125" style="5" customWidth="1"/>
    <col min="4114" max="4352" width="8.88671875" style="5"/>
    <col min="4353" max="4353" width="1.6640625" style="5" customWidth="1"/>
    <col min="4354" max="4354" width="17.6640625" style="5" customWidth="1"/>
    <col min="4355" max="4355" width="11.6640625" style="5" customWidth="1"/>
    <col min="4356" max="4360" width="12.109375" style="5" customWidth="1"/>
    <col min="4361" max="4363" width="11.77734375" style="5" customWidth="1"/>
    <col min="4364" max="4364" width="18" style="5" customWidth="1"/>
    <col min="4365" max="4365" width="11.33203125" style="5" customWidth="1"/>
    <col min="4366" max="4368" width="8.88671875" style="5"/>
    <col min="4369" max="4369" width="11.33203125" style="5" customWidth="1"/>
    <col min="4370" max="4608" width="8.88671875" style="5"/>
    <col min="4609" max="4609" width="1.6640625" style="5" customWidth="1"/>
    <col min="4610" max="4610" width="17.6640625" style="5" customWidth="1"/>
    <col min="4611" max="4611" width="11.6640625" style="5" customWidth="1"/>
    <col min="4612" max="4616" width="12.109375" style="5" customWidth="1"/>
    <col min="4617" max="4619" width="11.77734375" style="5" customWidth="1"/>
    <col min="4620" max="4620" width="18" style="5" customWidth="1"/>
    <col min="4621" max="4621" width="11.33203125" style="5" customWidth="1"/>
    <col min="4622" max="4624" width="8.88671875" style="5"/>
    <col min="4625" max="4625" width="11.33203125" style="5" customWidth="1"/>
    <col min="4626" max="4864" width="8.88671875" style="5"/>
    <col min="4865" max="4865" width="1.6640625" style="5" customWidth="1"/>
    <col min="4866" max="4866" width="17.6640625" style="5" customWidth="1"/>
    <col min="4867" max="4867" width="11.6640625" style="5" customWidth="1"/>
    <col min="4868" max="4872" width="12.109375" style="5" customWidth="1"/>
    <col min="4873" max="4875" width="11.77734375" style="5" customWidth="1"/>
    <col min="4876" max="4876" width="18" style="5" customWidth="1"/>
    <col min="4877" max="4877" width="11.33203125" style="5" customWidth="1"/>
    <col min="4878" max="4880" width="8.88671875" style="5"/>
    <col min="4881" max="4881" width="11.33203125" style="5" customWidth="1"/>
    <col min="4882" max="5120" width="8.88671875" style="5"/>
    <col min="5121" max="5121" width="1.6640625" style="5" customWidth="1"/>
    <col min="5122" max="5122" width="17.6640625" style="5" customWidth="1"/>
    <col min="5123" max="5123" width="11.6640625" style="5" customWidth="1"/>
    <col min="5124" max="5128" width="12.109375" style="5" customWidth="1"/>
    <col min="5129" max="5131" width="11.77734375" style="5" customWidth="1"/>
    <col min="5132" max="5132" width="18" style="5" customWidth="1"/>
    <col min="5133" max="5133" width="11.33203125" style="5" customWidth="1"/>
    <col min="5134" max="5136" width="8.88671875" style="5"/>
    <col min="5137" max="5137" width="11.33203125" style="5" customWidth="1"/>
    <col min="5138" max="5376" width="8.88671875" style="5"/>
    <col min="5377" max="5377" width="1.6640625" style="5" customWidth="1"/>
    <col min="5378" max="5378" width="17.6640625" style="5" customWidth="1"/>
    <col min="5379" max="5379" width="11.6640625" style="5" customWidth="1"/>
    <col min="5380" max="5384" width="12.109375" style="5" customWidth="1"/>
    <col min="5385" max="5387" width="11.77734375" style="5" customWidth="1"/>
    <col min="5388" max="5388" width="18" style="5" customWidth="1"/>
    <col min="5389" max="5389" width="11.33203125" style="5" customWidth="1"/>
    <col min="5390" max="5392" width="8.88671875" style="5"/>
    <col min="5393" max="5393" width="11.33203125" style="5" customWidth="1"/>
    <col min="5394" max="5632" width="8.88671875" style="5"/>
    <col min="5633" max="5633" width="1.6640625" style="5" customWidth="1"/>
    <col min="5634" max="5634" width="17.6640625" style="5" customWidth="1"/>
    <col min="5635" max="5635" width="11.6640625" style="5" customWidth="1"/>
    <col min="5636" max="5640" width="12.109375" style="5" customWidth="1"/>
    <col min="5641" max="5643" width="11.77734375" style="5" customWidth="1"/>
    <col min="5644" max="5644" width="18" style="5" customWidth="1"/>
    <col min="5645" max="5645" width="11.33203125" style="5" customWidth="1"/>
    <col min="5646" max="5648" width="8.88671875" style="5"/>
    <col min="5649" max="5649" width="11.33203125" style="5" customWidth="1"/>
    <col min="5650" max="5888" width="8.88671875" style="5"/>
    <col min="5889" max="5889" width="1.6640625" style="5" customWidth="1"/>
    <col min="5890" max="5890" width="17.6640625" style="5" customWidth="1"/>
    <col min="5891" max="5891" width="11.6640625" style="5" customWidth="1"/>
    <col min="5892" max="5896" width="12.109375" style="5" customWidth="1"/>
    <col min="5897" max="5899" width="11.77734375" style="5" customWidth="1"/>
    <col min="5900" max="5900" width="18" style="5" customWidth="1"/>
    <col min="5901" max="5901" width="11.33203125" style="5" customWidth="1"/>
    <col min="5902" max="5904" width="8.88671875" style="5"/>
    <col min="5905" max="5905" width="11.33203125" style="5" customWidth="1"/>
    <col min="5906" max="6144" width="8.88671875" style="5"/>
    <col min="6145" max="6145" width="1.6640625" style="5" customWidth="1"/>
    <col min="6146" max="6146" width="17.6640625" style="5" customWidth="1"/>
    <col min="6147" max="6147" width="11.6640625" style="5" customWidth="1"/>
    <col min="6148" max="6152" width="12.109375" style="5" customWidth="1"/>
    <col min="6153" max="6155" width="11.77734375" style="5" customWidth="1"/>
    <col min="6156" max="6156" width="18" style="5" customWidth="1"/>
    <col min="6157" max="6157" width="11.33203125" style="5" customWidth="1"/>
    <col min="6158" max="6160" width="8.88671875" style="5"/>
    <col min="6161" max="6161" width="11.33203125" style="5" customWidth="1"/>
    <col min="6162" max="6400" width="8.88671875" style="5"/>
    <col min="6401" max="6401" width="1.6640625" style="5" customWidth="1"/>
    <col min="6402" max="6402" width="17.6640625" style="5" customWidth="1"/>
    <col min="6403" max="6403" width="11.6640625" style="5" customWidth="1"/>
    <col min="6404" max="6408" width="12.109375" style="5" customWidth="1"/>
    <col min="6409" max="6411" width="11.77734375" style="5" customWidth="1"/>
    <col min="6412" max="6412" width="18" style="5" customWidth="1"/>
    <col min="6413" max="6413" width="11.33203125" style="5" customWidth="1"/>
    <col min="6414" max="6416" width="8.88671875" style="5"/>
    <col min="6417" max="6417" width="11.33203125" style="5" customWidth="1"/>
    <col min="6418" max="6656" width="8.88671875" style="5"/>
    <col min="6657" max="6657" width="1.6640625" style="5" customWidth="1"/>
    <col min="6658" max="6658" width="17.6640625" style="5" customWidth="1"/>
    <col min="6659" max="6659" width="11.6640625" style="5" customWidth="1"/>
    <col min="6660" max="6664" width="12.109375" style="5" customWidth="1"/>
    <col min="6665" max="6667" width="11.77734375" style="5" customWidth="1"/>
    <col min="6668" max="6668" width="18" style="5" customWidth="1"/>
    <col min="6669" max="6669" width="11.33203125" style="5" customWidth="1"/>
    <col min="6670" max="6672" width="8.88671875" style="5"/>
    <col min="6673" max="6673" width="11.33203125" style="5" customWidth="1"/>
    <col min="6674" max="6912" width="8.88671875" style="5"/>
    <col min="6913" max="6913" width="1.6640625" style="5" customWidth="1"/>
    <col min="6914" max="6914" width="17.6640625" style="5" customWidth="1"/>
    <col min="6915" max="6915" width="11.6640625" style="5" customWidth="1"/>
    <col min="6916" max="6920" width="12.109375" style="5" customWidth="1"/>
    <col min="6921" max="6923" width="11.77734375" style="5" customWidth="1"/>
    <col min="6924" max="6924" width="18" style="5" customWidth="1"/>
    <col min="6925" max="6925" width="11.33203125" style="5" customWidth="1"/>
    <col min="6926" max="6928" width="8.88671875" style="5"/>
    <col min="6929" max="6929" width="11.33203125" style="5" customWidth="1"/>
    <col min="6930" max="7168" width="8.88671875" style="5"/>
    <col min="7169" max="7169" width="1.6640625" style="5" customWidth="1"/>
    <col min="7170" max="7170" width="17.6640625" style="5" customWidth="1"/>
    <col min="7171" max="7171" width="11.6640625" style="5" customWidth="1"/>
    <col min="7172" max="7176" width="12.109375" style="5" customWidth="1"/>
    <col min="7177" max="7179" width="11.77734375" style="5" customWidth="1"/>
    <col min="7180" max="7180" width="18" style="5" customWidth="1"/>
    <col min="7181" max="7181" width="11.33203125" style="5" customWidth="1"/>
    <col min="7182" max="7184" width="8.88671875" style="5"/>
    <col min="7185" max="7185" width="11.33203125" style="5" customWidth="1"/>
    <col min="7186" max="7424" width="8.88671875" style="5"/>
    <col min="7425" max="7425" width="1.6640625" style="5" customWidth="1"/>
    <col min="7426" max="7426" width="17.6640625" style="5" customWidth="1"/>
    <col min="7427" max="7427" width="11.6640625" style="5" customWidth="1"/>
    <col min="7428" max="7432" width="12.109375" style="5" customWidth="1"/>
    <col min="7433" max="7435" width="11.77734375" style="5" customWidth="1"/>
    <col min="7436" max="7436" width="18" style="5" customWidth="1"/>
    <col min="7437" max="7437" width="11.33203125" style="5" customWidth="1"/>
    <col min="7438" max="7440" width="8.88671875" style="5"/>
    <col min="7441" max="7441" width="11.33203125" style="5" customWidth="1"/>
    <col min="7442" max="7680" width="8.88671875" style="5"/>
    <col min="7681" max="7681" width="1.6640625" style="5" customWidth="1"/>
    <col min="7682" max="7682" width="17.6640625" style="5" customWidth="1"/>
    <col min="7683" max="7683" width="11.6640625" style="5" customWidth="1"/>
    <col min="7684" max="7688" width="12.109375" style="5" customWidth="1"/>
    <col min="7689" max="7691" width="11.77734375" style="5" customWidth="1"/>
    <col min="7692" max="7692" width="18" style="5" customWidth="1"/>
    <col min="7693" max="7693" width="11.33203125" style="5" customWidth="1"/>
    <col min="7694" max="7696" width="8.88671875" style="5"/>
    <col min="7697" max="7697" width="11.33203125" style="5" customWidth="1"/>
    <col min="7698" max="7936" width="8.88671875" style="5"/>
    <col min="7937" max="7937" width="1.6640625" style="5" customWidth="1"/>
    <col min="7938" max="7938" width="17.6640625" style="5" customWidth="1"/>
    <col min="7939" max="7939" width="11.6640625" style="5" customWidth="1"/>
    <col min="7940" max="7944" width="12.109375" style="5" customWidth="1"/>
    <col min="7945" max="7947" width="11.77734375" style="5" customWidth="1"/>
    <col min="7948" max="7948" width="18" style="5" customWidth="1"/>
    <col min="7949" max="7949" width="11.33203125" style="5" customWidth="1"/>
    <col min="7950" max="7952" width="8.88671875" style="5"/>
    <col min="7953" max="7953" width="11.33203125" style="5" customWidth="1"/>
    <col min="7954" max="8192" width="8.88671875" style="5"/>
    <col min="8193" max="8193" width="1.6640625" style="5" customWidth="1"/>
    <col min="8194" max="8194" width="17.6640625" style="5" customWidth="1"/>
    <col min="8195" max="8195" width="11.6640625" style="5" customWidth="1"/>
    <col min="8196" max="8200" width="12.109375" style="5" customWidth="1"/>
    <col min="8201" max="8203" width="11.77734375" style="5" customWidth="1"/>
    <col min="8204" max="8204" width="18" style="5" customWidth="1"/>
    <col min="8205" max="8205" width="11.33203125" style="5" customWidth="1"/>
    <col min="8206" max="8208" width="8.88671875" style="5"/>
    <col min="8209" max="8209" width="11.33203125" style="5" customWidth="1"/>
    <col min="8210" max="8448" width="8.88671875" style="5"/>
    <col min="8449" max="8449" width="1.6640625" style="5" customWidth="1"/>
    <col min="8450" max="8450" width="17.6640625" style="5" customWidth="1"/>
    <col min="8451" max="8451" width="11.6640625" style="5" customWidth="1"/>
    <col min="8452" max="8456" width="12.109375" style="5" customWidth="1"/>
    <col min="8457" max="8459" width="11.77734375" style="5" customWidth="1"/>
    <col min="8460" max="8460" width="18" style="5" customWidth="1"/>
    <col min="8461" max="8461" width="11.33203125" style="5" customWidth="1"/>
    <col min="8462" max="8464" width="8.88671875" style="5"/>
    <col min="8465" max="8465" width="11.33203125" style="5" customWidth="1"/>
    <col min="8466" max="8704" width="8.88671875" style="5"/>
    <col min="8705" max="8705" width="1.6640625" style="5" customWidth="1"/>
    <col min="8706" max="8706" width="17.6640625" style="5" customWidth="1"/>
    <col min="8707" max="8707" width="11.6640625" style="5" customWidth="1"/>
    <col min="8708" max="8712" width="12.109375" style="5" customWidth="1"/>
    <col min="8713" max="8715" width="11.77734375" style="5" customWidth="1"/>
    <col min="8716" max="8716" width="18" style="5" customWidth="1"/>
    <col min="8717" max="8717" width="11.33203125" style="5" customWidth="1"/>
    <col min="8718" max="8720" width="8.88671875" style="5"/>
    <col min="8721" max="8721" width="11.33203125" style="5" customWidth="1"/>
    <col min="8722" max="8960" width="8.88671875" style="5"/>
    <col min="8961" max="8961" width="1.6640625" style="5" customWidth="1"/>
    <col min="8962" max="8962" width="17.6640625" style="5" customWidth="1"/>
    <col min="8963" max="8963" width="11.6640625" style="5" customWidth="1"/>
    <col min="8964" max="8968" width="12.109375" style="5" customWidth="1"/>
    <col min="8969" max="8971" width="11.77734375" style="5" customWidth="1"/>
    <col min="8972" max="8972" width="18" style="5" customWidth="1"/>
    <col min="8973" max="8973" width="11.33203125" style="5" customWidth="1"/>
    <col min="8974" max="8976" width="8.88671875" style="5"/>
    <col min="8977" max="8977" width="11.33203125" style="5" customWidth="1"/>
    <col min="8978" max="9216" width="8.88671875" style="5"/>
    <col min="9217" max="9217" width="1.6640625" style="5" customWidth="1"/>
    <col min="9218" max="9218" width="17.6640625" style="5" customWidth="1"/>
    <col min="9219" max="9219" width="11.6640625" style="5" customWidth="1"/>
    <col min="9220" max="9224" width="12.109375" style="5" customWidth="1"/>
    <col min="9225" max="9227" width="11.77734375" style="5" customWidth="1"/>
    <col min="9228" max="9228" width="18" style="5" customWidth="1"/>
    <col min="9229" max="9229" width="11.33203125" style="5" customWidth="1"/>
    <col min="9230" max="9232" width="8.88671875" style="5"/>
    <col min="9233" max="9233" width="11.33203125" style="5" customWidth="1"/>
    <col min="9234" max="9472" width="8.88671875" style="5"/>
    <col min="9473" max="9473" width="1.6640625" style="5" customWidth="1"/>
    <col min="9474" max="9474" width="17.6640625" style="5" customWidth="1"/>
    <col min="9475" max="9475" width="11.6640625" style="5" customWidth="1"/>
    <col min="9476" max="9480" width="12.109375" style="5" customWidth="1"/>
    <col min="9481" max="9483" width="11.77734375" style="5" customWidth="1"/>
    <col min="9484" max="9484" width="18" style="5" customWidth="1"/>
    <col min="9485" max="9485" width="11.33203125" style="5" customWidth="1"/>
    <col min="9486" max="9488" width="8.88671875" style="5"/>
    <col min="9489" max="9489" width="11.33203125" style="5" customWidth="1"/>
    <col min="9490" max="9728" width="8.88671875" style="5"/>
    <col min="9729" max="9729" width="1.6640625" style="5" customWidth="1"/>
    <col min="9730" max="9730" width="17.6640625" style="5" customWidth="1"/>
    <col min="9731" max="9731" width="11.6640625" style="5" customWidth="1"/>
    <col min="9732" max="9736" width="12.109375" style="5" customWidth="1"/>
    <col min="9737" max="9739" width="11.77734375" style="5" customWidth="1"/>
    <col min="9740" max="9740" width="18" style="5" customWidth="1"/>
    <col min="9741" max="9741" width="11.33203125" style="5" customWidth="1"/>
    <col min="9742" max="9744" width="8.88671875" style="5"/>
    <col min="9745" max="9745" width="11.33203125" style="5" customWidth="1"/>
    <col min="9746" max="9984" width="8.88671875" style="5"/>
    <col min="9985" max="9985" width="1.6640625" style="5" customWidth="1"/>
    <col min="9986" max="9986" width="17.6640625" style="5" customWidth="1"/>
    <col min="9987" max="9987" width="11.6640625" style="5" customWidth="1"/>
    <col min="9988" max="9992" width="12.109375" style="5" customWidth="1"/>
    <col min="9993" max="9995" width="11.77734375" style="5" customWidth="1"/>
    <col min="9996" max="9996" width="18" style="5" customWidth="1"/>
    <col min="9997" max="9997" width="11.33203125" style="5" customWidth="1"/>
    <col min="9998" max="10000" width="8.88671875" style="5"/>
    <col min="10001" max="10001" width="11.33203125" style="5" customWidth="1"/>
    <col min="10002" max="10240" width="8.88671875" style="5"/>
    <col min="10241" max="10241" width="1.6640625" style="5" customWidth="1"/>
    <col min="10242" max="10242" width="17.6640625" style="5" customWidth="1"/>
    <col min="10243" max="10243" width="11.6640625" style="5" customWidth="1"/>
    <col min="10244" max="10248" width="12.109375" style="5" customWidth="1"/>
    <col min="10249" max="10251" width="11.77734375" style="5" customWidth="1"/>
    <col min="10252" max="10252" width="18" style="5" customWidth="1"/>
    <col min="10253" max="10253" width="11.33203125" style="5" customWidth="1"/>
    <col min="10254" max="10256" width="8.88671875" style="5"/>
    <col min="10257" max="10257" width="11.33203125" style="5" customWidth="1"/>
    <col min="10258" max="10496" width="8.88671875" style="5"/>
    <col min="10497" max="10497" width="1.6640625" style="5" customWidth="1"/>
    <col min="10498" max="10498" width="17.6640625" style="5" customWidth="1"/>
    <col min="10499" max="10499" width="11.6640625" style="5" customWidth="1"/>
    <col min="10500" max="10504" width="12.109375" style="5" customWidth="1"/>
    <col min="10505" max="10507" width="11.77734375" style="5" customWidth="1"/>
    <col min="10508" max="10508" width="18" style="5" customWidth="1"/>
    <col min="10509" max="10509" width="11.33203125" style="5" customWidth="1"/>
    <col min="10510" max="10512" width="8.88671875" style="5"/>
    <col min="10513" max="10513" width="11.33203125" style="5" customWidth="1"/>
    <col min="10514" max="10752" width="8.88671875" style="5"/>
    <col min="10753" max="10753" width="1.6640625" style="5" customWidth="1"/>
    <col min="10754" max="10754" width="17.6640625" style="5" customWidth="1"/>
    <col min="10755" max="10755" width="11.6640625" style="5" customWidth="1"/>
    <col min="10756" max="10760" width="12.109375" style="5" customWidth="1"/>
    <col min="10761" max="10763" width="11.77734375" style="5" customWidth="1"/>
    <col min="10764" max="10764" width="18" style="5" customWidth="1"/>
    <col min="10765" max="10765" width="11.33203125" style="5" customWidth="1"/>
    <col min="10766" max="10768" width="8.88671875" style="5"/>
    <col min="10769" max="10769" width="11.33203125" style="5" customWidth="1"/>
    <col min="10770" max="11008" width="8.88671875" style="5"/>
    <col min="11009" max="11009" width="1.6640625" style="5" customWidth="1"/>
    <col min="11010" max="11010" width="17.6640625" style="5" customWidth="1"/>
    <col min="11011" max="11011" width="11.6640625" style="5" customWidth="1"/>
    <col min="11012" max="11016" width="12.109375" style="5" customWidth="1"/>
    <col min="11017" max="11019" width="11.77734375" style="5" customWidth="1"/>
    <col min="11020" max="11020" width="18" style="5" customWidth="1"/>
    <col min="11021" max="11021" width="11.33203125" style="5" customWidth="1"/>
    <col min="11022" max="11024" width="8.88671875" style="5"/>
    <col min="11025" max="11025" width="11.33203125" style="5" customWidth="1"/>
    <col min="11026" max="11264" width="8.88671875" style="5"/>
    <col min="11265" max="11265" width="1.6640625" style="5" customWidth="1"/>
    <col min="11266" max="11266" width="17.6640625" style="5" customWidth="1"/>
    <col min="11267" max="11267" width="11.6640625" style="5" customWidth="1"/>
    <col min="11268" max="11272" width="12.109375" style="5" customWidth="1"/>
    <col min="11273" max="11275" width="11.77734375" style="5" customWidth="1"/>
    <col min="11276" max="11276" width="18" style="5" customWidth="1"/>
    <col min="11277" max="11277" width="11.33203125" style="5" customWidth="1"/>
    <col min="11278" max="11280" width="8.88671875" style="5"/>
    <col min="11281" max="11281" width="11.33203125" style="5" customWidth="1"/>
    <col min="11282" max="11520" width="8.88671875" style="5"/>
    <col min="11521" max="11521" width="1.6640625" style="5" customWidth="1"/>
    <col min="11522" max="11522" width="17.6640625" style="5" customWidth="1"/>
    <col min="11523" max="11523" width="11.6640625" style="5" customWidth="1"/>
    <col min="11524" max="11528" width="12.109375" style="5" customWidth="1"/>
    <col min="11529" max="11531" width="11.77734375" style="5" customWidth="1"/>
    <col min="11532" max="11532" width="18" style="5" customWidth="1"/>
    <col min="11533" max="11533" width="11.33203125" style="5" customWidth="1"/>
    <col min="11534" max="11536" width="8.88671875" style="5"/>
    <col min="11537" max="11537" width="11.33203125" style="5" customWidth="1"/>
    <col min="11538" max="11776" width="8.88671875" style="5"/>
    <col min="11777" max="11777" width="1.6640625" style="5" customWidth="1"/>
    <col min="11778" max="11778" width="17.6640625" style="5" customWidth="1"/>
    <col min="11779" max="11779" width="11.6640625" style="5" customWidth="1"/>
    <col min="11780" max="11784" width="12.109375" style="5" customWidth="1"/>
    <col min="11785" max="11787" width="11.77734375" style="5" customWidth="1"/>
    <col min="11788" max="11788" width="18" style="5" customWidth="1"/>
    <col min="11789" max="11789" width="11.33203125" style="5" customWidth="1"/>
    <col min="11790" max="11792" width="8.88671875" style="5"/>
    <col min="11793" max="11793" width="11.33203125" style="5" customWidth="1"/>
    <col min="11794" max="12032" width="8.88671875" style="5"/>
    <col min="12033" max="12033" width="1.6640625" style="5" customWidth="1"/>
    <col min="12034" max="12034" width="17.6640625" style="5" customWidth="1"/>
    <col min="12035" max="12035" width="11.6640625" style="5" customWidth="1"/>
    <col min="12036" max="12040" width="12.109375" style="5" customWidth="1"/>
    <col min="12041" max="12043" width="11.77734375" style="5" customWidth="1"/>
    <col min="12044" max="12044" width="18" style="5" customWidth="1"/>
    <col min="12045" max="12045" width="11.33203125" style="5" customWidth="1"/>
    <col min="12046" max="12048" width="8.88671875" style="5"/>
    <col min="12049" max="12049" width="11.33203125" style="5" customWidth="1"/>
    <col min="12050" max="12288" width="8.88671875" style="5"/>
    <col min="12289" max="12289" width="1.6640625" style="5" customWidth="1"/>
    <col min="12290" max="12290" width="17.6640625" style="5" customWidth="1"/>
    <col min="12291" max="12291" width="11.6640625" style="5" customWidth="1"/>
    <col min="12292" max="12296" width="12.109375" style="5" customWidth="1"/>
    <col min="12297" max="12299" width="11.77734375" style="5" customWidth="1"/>
    <col min="12300" max="12300" width="18" style="5" customWidth="1"/>
    <col min="12301" max="12301" width="11.33203125" style="5" customWidth="1"/>
    <col min="12302" max="12304" width="8.88671875" style="5"/>
    <col min="12305" max="12305" width="11.33203125" style="5" customWidth="1"/>
    <col min="12306" max="12544" width="8.88671875" style="5"/>
    <col min="12545" max="12545" width="1.6640625" style="5" customWidth="1"/>
    <col min="12546" max="12546" width="17.6640625" style="5" customWidth="1"/>
    <col min="12547" max="12547" width="11.6640625" style="5" customWidth="1"/>
    <col min="12548" max="12552" width="12.109375" style="5" customWidth="1"/>
    <col min="12553" max="12555" width="11.77734375" style="5" customWidth="1"/>
    <col min="12556" max="12556" width="18" style="5" customWidth="1"/>
    <col min="12557" max="12557" width="11.33203125" style="5" customWidth="1"/>
    <col min="12558" max="12560" width="8.88671875" style="5"/>
    <col min="12561" max="12561" width="11.33203125" style="5" customWidth="1"/>
    <col min="12562" max="12800" width="8.88671875" style="5"/>
    <col min="12801" max="12801" width="1.6640625" style="5" customWidth="1"/>
    <col min="12802" max="12802" width="17.6640625" style="5" customWidth="1"/>
    <col min="12803" max="12803" width="11.6640625" style="5" customWidth="1"/>
    <col min="12804" max="12808" width="12.109375" style="5" customWidth="1"/>
    <col min="12809" max="12811" width="11.77734375" style="5" customWidth="1"/>
    <col min="12812" max="12812" width="18" style="5" customWidth="1"/>
    <col min="12813" max="12813" width="11.33203125" style="5" customWidth="1"/>
    <col min="12814" max="12816" width="8.88671875" style="5"/>
    <col min="12817" max="12817" width="11.33203125" style="5" customWidth="1"/>
    <col min="12818" max="13056" width="8.88671875" style="5"/>
    <col min="13057" max="13057" width="1.6640625" style="5" customWidth="1"/>
    <col min="13058" max="13058" width="17.6640625" style="5" customWidth="1"/>
    <col min="13059" max="13059" width="11.6640625" style="5" customWidth="1"/>
    <col min="13060" max="13064" width="12.109375" style="5" customWidth="1"/>
    <col min="13065" max="13067" width="11.77734375" style="5" customWidth="1"/>
    <col min="13068" max="13068" width="18" style="5" customWidth="1"/>
    <col min="13069" max="13069" width="11.33203125" style="5" customWidth="1"/>
    <col min="13070" max="13072" width="8.88671875" style="5"/>
    <col min="13073" max="13073" width="11.33203125" style="5" customWidth="1"/>
    <col min="13074" max="13312" width="8.88671875" style="5"/>
    <col min="13313" max="13313" width="1.6640625" style="5" customWidth="1"/>
    <col min="13314" max="13314" width="17.6640625" style="5" customWidth="1"/>
    <col min="13315" max="13315" width="11.6640625" style="5" customWidth="1"/>
    <col min="13316" max="13320" width="12.109375" style="5" customWidth="1"/>
    <col min="13321" max="13323" width="11.77734375" style="5" customWidth="1"/>
    <col min="13324" max="13324" width="18" style="5" customWidth="1"/>
    <col min="13325" max="13325" width="11.33203125" style="5" customWidth="1"/>
    <col min="13326" max="13328" width="8.88671875" style="5"/>
    <col min="13329" max="13329" width="11.33203125" style="5" customWidth="1"/>
    <col min="13330" max="13568" width="8.88671875" style="5"/>
    <col min="13569" max="13569" width="1.6640625" style="5" customWidth="1"/>
    <col min="13570" max="13570" width="17.6640625" style="5" customWidth="1"/>
    <col min="13571" max="13571" width="11.6640625" style="5" customWidth="1"/>
    <col min="13572" max="13576" width="12.109375" style="5" customWidth="1"/>
    <col min="13577" max="13579" width="11.77734375" style="5" customWidth="1"/>
    <col min="13580" max="13580" width="18" style="5" customWidth="1"/>
    <col min="13581" max="13581" width="11.33203125" style="5" customWidth="1"/>
    <col min="13582" max="13584" width="8.88671875" style="5"/>
    <col min="13585" max="13585" width="11.33203125" style="5" customWidth="1"/>
    <col min="13586" max="13824" width="8.88671875" style="5"/>
    <col min="13825" max="13825" width="1.6640625" style="5" customWidth="1"/>
    <col min="13826" max="13826" width="17.6640625" style="5" customWidth="1"/>
    <col min="13827" max="13827" width="11.6640625" style="5" customWidth="1"/>
    <col min="13828" max="13832" width="12.109375" style="5" customWidth="1"/>
    <col min="13833" max="13835" width="11.77734375" style="5" customWidth="1"/>
    <col min="13836" max="13836" width="18" style="5" customWidth="1"/>
    <col min="13837" max="13837" width="11.33203125" style="5" customWidth="1"/>
    <col min="13838" max="13840" width="8.88671875" style="5"/>
    <col min="13841" max="13841" width="11.33203125" style="5" customWidth="1"/>
    <col min="13842" max="14080" width="8.88671875" style="5"/>
    <col min="14081" max="14081" width="1.6640625" style="5" customWidth="1"/>
    <col min="14082" max="14082" width="17.6640625" style="5" customWidth="1"/>
    <col min="14083" max="14083" width="11.6640625" style="5" customWidth="1"/>
    <col min="14084" max="14088" width="12.109375" style="5" customWidth="1"/>
    <col min="14089" max="14091" width="11.77734375" style="5" customWidth="1"/>
    <col min="14092" max="14092" width="18" style="5" customWidth="1"/>
    <col min="14093" max="14093" width="11.33203125" style="5" customWidth="1"/>
    <col min="14094" max="14096" width="8.88671875" style="5"/>
    <col min="14097" max="14097" width="11.33203125" style="5" customWidth="1"/>
    <col min="14098" max="14336" width="8.88671875" style="5"/>
    <col min="14337" max="14337" width="1.6640625" style="5" customWidth="1"/>
    <col min="14338" max="14338" width="17.6640625" style="5" customWidth="1"/>
    <col min="14339" max="14339" width="11.6640625" style="5" customWidth="1"/>
    <col min="14340" max="14344" width="12.109375" style="5" customWidth="1"/>
    <col min="14345" max="14347" width="11.77734375" style="5" customWidth="1"/>
    <col min="14348" max="14348" width="18" style="5" customWidth="1"/>
    <col min="14349" max="14349" width="11.33203125" style="5" customWidth="1"/>
    <col min="14350" max="14352" width="8.88671875" style="5"/>
    <col min="14353" max="14353" width="11.33203125" style="5" customWidth="1"/>
    <col min="14354" max="14592" width="8.88671875" style="5"/>
    <col min="14593" max="14593" width="1.6640625" style="5" customWidth="1"/>
    <col min="14594" max="14594" width="17.6640625" style="5" customWidth="1"/>
    <col min="14595" max="14595" width="11.6640625" style="5" customWidth="1"/>
    <col min="14596" max="14600" width="12.109375" style="5" customWidth="1"/>
    <col min="14601" max="14603" width="11.77734375" style="5" customWidth="1"/>
    <col min="14604" max="14604" width="18" style="5" customWidth="1"/>
    <col min="14605" max="14605" width="11.33203125" style="5" customWidth="1"/>
    <col min="14606" max="14608" width="8.88671875" style="5"/>
    <col min="14609" max="14609" width="11.33203125" style="5" customWidth="1"/>
    <col min="14610" max="14848" width="8.88671875" style="5"/>
    <col min="14849" max="14849" width="1.6640625" style="5" customWidth="1"/>
    <col min="14850" max="14850" width="17.6640625" style="5" customWidth="1"/>
    <col min="14851" max="14851" width="11.6640625" style="5" customWidth="1"/>
    <col min="14852" max="14856" width="12.109375" style="5" customWidth="1"/>
    <col min="14857" max="14859" width="11.77734375" style="5" customWidth="1"/>
    <col min="14860" max="14860" width="18" style="5" customWidth="1"/>
    <col min="14861" max="14861" width="11.33203125" style="5" customWidth="1"/>
    <col min="14862" max="14864" width="8.88671875" style="5"/>
    <col min="14865" max="14865" width="11.33203125" style="5" customWidth="1"/>
    <col min="14866" max="15104" width="8.88671875" style="5"/>
    <col min="15105" max="15105" width="1.6640625" style="5" customWidth="1"/>
    <col min="15106" max="15106" width="17.6640625" style="5" customWidth="1"/>
    <col min="15107" max="15107" width="11.6640625" style="5" customWidth="1"/>
    <col min="15108" max="15112" width="12.109375" style="5" customWidth="1"/>
    <col min="15113" max="15115" width="11.77734375" style="5" customWidth="1"/>
    <col min="15116" max="15116" width="18" style="5" customWidth="1"/>
    <col min="15117" max="15117" width="11.33203125" style="5" customWidth="1"/>
    <col min="15118" max="15120" width="8.88671875" style="5"/>
    <col min="15121" max="15121" width="11.33203125" style="5" customWidth="1"/>
    <col min="15122" max="15360" width="8.88671875" style="5"/>
    <col min="15361" max="15361" width="1.6640625" style="5" customWidth="1"/>
    <col min="15362" max="15362" width="17.6640625" style="5" customWidth="1"/>
    <col min="15363" max="15363" width="11.6640625" style="5" customWidth="1"/>
    <col min="15364" max="15368" width="12.109375" style="5" customWidth="1"/>
    <col min="15369" max="15371" width="11.77734375" style="5" customWidth="1"/>
    <col min="15372" max="15372" width="18" style="5" customWidth="1"/>
    <col min="15373" max="15373" width="11.33203125" style="5" customWidth="1"/>
    <col min="15374" max="15376" width="8.88671875" style="5"/>
    <col min="15377" max="15377" width="11.33203125" style="5" customWidth="1"/>
    <col min="15378" max="15616" width="8.88671875" style="5"/>
    <col min="15617" max="15617" width="1.6640625" style="5" customWidth="1"/>
    <col min="15618" max="15618" width="17.6640625" style="5" customWidth="1"/>
    <col min="15619" max="15619" width="11.6640625" style="5" customWidth="1"/>
    <col min="15620" max="15624" width="12.109375" style="5" customWidth="1"/>
    <col min="15625" max="15627" width="11.77734375" style="5" customWidth="1"/>
    <col min="15628" max="15628" width="18" style="5" customWidth="1"/>
    <col min="15629" max="15629" width="11.33203125" style="5" customWidth="1"/>
    <col min="15630" max="15632" width="8.88671875" style="5"/>
    <col min="15633" max="15633" width="11.33203125" style="5" customWidth="1"/>
    <col min="15634" max="15872" width="8.88671875" style="5"/>
    <col min="15873" max="15873" width="1.6640625" style="5" customWidth="1"/>
    <col min="15874" max="15874" width="17.6640625" style="5" customWidth="1"/>
    <col min="15875" max="15875" width="11.6640625" style="5" customWidth="1"/>
    <col min="15876" max="15880" width="12.109375" style="5" customWidth="1"/>
    <col min="15881" max="15883" width="11.77734375" style="5" customWidth="1"/>
    <col min="15884" max="15884" width="18" style="5" customWidth="1"/>
    <col min="15885" max="15885" width="11.33203125" style="5" customWidth="1"/>
    <col min="15886" max="15888" width="8.88671875" style="5"/>
    <col min="15889" max="15889" width="11.33203125" style="5" customWidth="1"/>
    <col min="15890" max="16128" width="8.88671875" style="5"/>
    <col min="16129" max="16129" width="1.6640625" style="5" customWidth="1"/>
    <col min="16130" max="16130" width="17.6640625" style="5" customWidth="1"/>
    <col min="16131" max="16131" width="11.6640625" style="5" customWidth="1"/>
    <col min="16132" max="16136" width="12.109375" style="5" customWidth="1"/>
    <col min="16137" max="16139" width="11.77734375" style="5" customWidth="1"/>
    <col min="16140" max="16140" width="18" style="5" customWidth="1"/>
    <col min="16141" max="16141" width="11.33203125" style="5" customWidth="1"/>
    <col min="16142" max="16144" width="8.88671875" style="5"/>
    <col min="16145" max="16145" width="11.33203125" style="5" customWidth="1"/>
    <col min="16146" max="16384" width="8.88671875" style="5"/>
  </cols>
  <sheetData>
    <row r="1" spans="1:11" s="2" customFormat="1" ht="33" customHeight="1" x14ac:dyDescent="0.3">
      <c r="A1" s="82" t="s">
        <v>110</v>
      </c>
      <c r="B1" s="82"/>
      <c r="C1" s="82"/>
      <c r="D1" s="82"/>
      <c r="E1" s="82"/>
      <c r="F1" s="82"/>
      <c r="G1" s="82"/>
      <c r="H1" s="82"/>
    </row>
    <row r="2" spans="1:11" s="4" customFormat="1" ht="27" customHeight="1" thickBot="1" x14ac:dyDescent="0.35">
      <c r="A2" s="3" t="s">
        <v>10</v>
      </c>
    </row>
    <row r="3" spans="1:11" ht="21" customHeight="1" x14ac:dyDescent="0.3">
      <c r="B3" s="83" t="s">
        <v>11</v>
      </c>
      <c r="C3" s="86">
        <v>1</v>
      </c>
      <c r="D3" s="6" t="s">
        <v>12</v>
      </c>
      <c r="E3" s="7" t="s">
        <v>13</v>
      </c>
      <c r="F3" s="8" t="s">
        <v>82</v>
      </c>
      <c r="G3" s="9" t="s">
        <v>83</v>
      </c>
      <c r="H3" s="10"/>
      <c r="I3" s="10"/>
      <c r="J3" s="10"/>
    </row>
    <row r="4" spans="1:11" ht="21" customHeight="1" x14ac:dyDescent="0.3">
      <c r="B4" s="84"/>
      <c r="C4" s="87"/>
      <c r="D4" s="11" t="s">
        <v>84</v>
      </c>
      <c r="E4" s="12" t="s">
        <v>85</v>
      </c>
      <c r="F4" s="12" t="s">
        <v>86</v>
      </c>
      <c r="G4" s="13" t="s">
        <v>87</v>
      </c>
      <c r="H4" s="10"/>
      <c r="I4" s="10"/>
      <c r="J4" s="10"/>
    </row>
    <row r="5" spans="1:11" ht="21" customHeight="1" thickBot="1" x14ac:dyDescent="0.35">
      <c r="B5" s="85"/>
      <c r="C5" s="88"/>
      <c r="D5" s="14" t="s">
        <v>88</v>
      </c>
      <c r="E5" s="15" t="s">
        <v>89</v>
      </c>
      <c r="F5" s="15" t="s">
        <v>90</v>
      </c>
      <c r="G5" s="16" t="s">
        <v>91</v>
      </c>
      <c r="H5" s="10"/>
      <c r="I5" s="10"/>
      <c r="J5" s="10"/>
    </row>
    <row r="6" spans="1:11" ht="12" customHeight="1" x14ac:dyDescent="0.3">
      <c r="B6" s="10"/>
      <c r="C6" s="17"/>
      <c r="D6" s="18"/>
      <c r="E6" s="18"/>
      <c r="F6" s="18"/>
      <c r="G6" s="18"/>
      <c r="H6" s="18"/>
      <c r="I6" s="10"/>
      <c r="J6" s="10"/>
      <c r="K6" s="10"/>
    </row>
    <row r="7" spans="1:11" s="4" customFormat="1" ht="27" customHeight="1" thickBot="1" x14ac:dyDescent="0.35">
      <c r="A7" s="3" t="s">
        <v>92</v>
      </c>
    </row>
    <row r="8" spans="1:11" ht="27" customHeight="1" x14ac:dyDescent="0.3">
      <c r="B8" s="19" t="s">
        <v>14</v>
      </c>
      <c r="C8" s="20" t="s">
        <v>15</v>
      </c>
      <c r="D8" s="20" t="s">
        <v>0</v>
      </c>
      <c r="E8" s="21" t="s">
        <v>16</v>
      </c>
      <c r="G8" s="22" t="s">
        <v>93</v>
      </c>
      <c r="H8" s="22" t="s">
        <v>94</v>
      </c>
      <c r="I8" s="23"/>
      <c r="J8" s="23"/>
      <c r="K8" s="23"/>
    </row>
    <row r="9" spans="1:11" ht="27" customHeight="1" thickBot="1" x14ac:dyDescent="0.35">
      <c r="B9" s="24" t="s">
        <v>17</v>
      </c>
      <c r="C9" s="25">
        <v>111</v>
      </c>
      <c r="D9" s="25">
        <v>1</v>
      </c>
      <c r="E9" s="26">
        <v>1</v>
      </c>
      <c r="F9" s="27">
        <f>C45</f>
        <v>44562</v>
      </c>
      <c r="G9" s="28">
        <f>E46</f>
        <v>12.166666666666666</v>
      </c>
      <c r="H9" s="29">
        <f>E45</f>
        <v>365</v>
      </c>
      <c r="I9" s="30"/>
    </row>
    <row r="10" spans="1:11" ht="27" customHeight="1" thickBot="1" x14ac:dyDescent="0.35">
      <c r="B10" s="31" t="s">
        <v>18</v>
      </c>
      <c r="C10" s="32">
        <v>111</v>
      </c>
      <c r="D10" s="32">
        <v>12</v>
      </c>
      <c r="E10" s="33">
        <v>31</v>
      </c>
      <c r="F10" s="27">
        <f>C46</f>
        <v>44926</v>
      </c>
    </row>
    <row r="11" spans="1:11" ht="12" customHeight="1" x14ac:dyDescent="0.3">
      <c r="B11" s="10"/>
      <c r="C11" s="17"/>
      <c r="D11" s="18"/>
      <c r="E11" s="18"/>
      <c r="F11" s="18"/>
      <c r="G11" s="18"/>
      <c r="H11" s="18"/>
      <c r="I11" s="10"/>
      <c r="J11" s="10"/>
      <c r="K11" s="10"/>
    </row>
    <row r="12" spans="1:11" ht="27" customHeight="1" thickBot="1" x14ac:dyDescent="0.35">
      <c r="A12" s="3" t="s">
        <v>76</v>
      </c>
      <c r="B12" s="34"/>
      <c r="C12" s="34"/>
      <c r="D12" s="34"/>
      <c r="E12" s="34"/>
      <c r="F12" s="34"/>
      <c r="G12" s="34"/>
      <c r="H12" s="35"/>
    </row>
    <row r="13" spans="1:11" ht="27" customHeight="1" x14ac:dyDescent="0.3">
      <c r="B13" s="19" t="s">
        <v>14</v>
      </c>
      <c r="C13" s="20" t="s">
        <v>15</v>
      </c>
      <c r="D13" s="20" t="s">
        <v>0</v>
      </c>
      <c r="E13" s="21" t="s">
        <v>16</v>
      </c>
      <c r="G13" s="22" t="s">
        <v>73</v>
      </c>
      <c r="H13" s="35"/>
      <c r="I13" s="23"/>
      <c r="J13" s="23"/>
      <c r="K13" s="23"/>
    </row>
    <row r="14" spans="1:11" ht="27" customHeight="1" thickBot="1" x14ac:dyDescent="0.35">
      <c r="B14" s="31" t="s">
        <v>1</v>
      </c>
      <c r="C14" s="32">
        <v>111</v>
      </c>
      <c r="D14" s="32">
        <v>1</v>
      </c>
      <c r="E14" s="33">
        <v>1</v>
      </c>
      <c r="F14" s="27">
        <f>C44</f>
        <v>44562</v>
      </c>
      <c r="G14" s="36">
        <f>E44</f>
        <v>0</v>
      </c>
      <c r="H14" s="35"/>
      <c r="I14" s="30"/>
    </row>
    <row r="15" spans="1:11" ht="12" customHeight="1" x14ac:dyDescent="0.3">
      <c r="B15" s="10"/>
      <c r="C15" s="17"/>
      <c r="D15" s="18"/>
      <c r="E15" s="18"/>
      <c r="F15" s="18"/>
      <c r="G15" s="18"/>
      <c r="H15" s="18"/>
      <c r="I15" s="10"/>
      <c r="J15" s="10"/>
      <c r="K15" s="10"/>
    </row>
    <row r="16" spans="1:11" s="4" customFormat="1" ht="27" customHeight="1" thickBot="1" x14ac:dyDescent="0.35">
      <c r="A16" s="3" t="s">
        <v>75</v>
      </c>
    </row>
    <row r="17" spans="1:11" ht="27" customHeight="1" x14ac:dyDescent="0.3">
      <c r="B17" s="89" t="s">
        <v>95</v>
      </c>
      <c r="C17" s="94">
        <v>300</v>
      </c>
      <c r="D17" s="94"/>
      <c r="E17" s="95" t="s">
        <v>96</v>
      </c>
      <c r="F17" s="95"/>
      <c r="G17" s="95"/>
      <c r="H17" s="96"/>
    </row>
    <row r="18" spans="1:11" ht="27" customHeight="1" x14ac:dyDescent="0.3">
      <c r="B18" s="90"/>
      <c r="C18" s="97"/>
      <c r="D18" s="98"/>
      <c r="E18" s="99" t="s">
        <v>97</v>
      </c>
      <c r="F18" s="99"/>
      <c r="G18" s="99"/>
      <c r="H18" s="100"/>
      <c r="I18" s="37"/>
      <c r="J18" s="37"/>
      <c r="K18" s="38"/>
    </row>
    <row r="19" spans="1:11" ht="21" customHeight="1" x14ac:dyDescent="0.3">
      <c r="B19" s="101" t="s">
        <v>98</v>
      </c>
      <c r="C19" s="102"/>
      <c r="D19" s="102"/>
      <c r="E19" s="102"/>
      <c r="F19" s="102"/>
      <c r="G19" s="102"/>
      <c r="H19" s="103"/>
    </row>
    <row r="20" spans="1:11" ht="21" customHeight="1" thickBot="1" x14ac:dyDescent="0.35">
      <c r="B20" s="91" t="s">
        <v>19</v>
      </c>
      <c r="C20" s="92"/>
      <c r="D20" s="92"/>
      <c r="E20" s="92"/>
      <c r="F20" s="92"/>
      <c r="G20" s="92"/>
      <c r="H20" s="93"/>
    </row>
    <row r="21" spans="1:11" ht="12" customHeight="1" thickBot="1" x14ac:dyDescent="0.35">
      <c r="B21" s="39"/>
      <c r="C21" s="39"/>
      <c r="D21" s="39"/>
      <c r="E21" s="39"/>
      <c r="F21" s="39"/>
      <c r="G21" s="39"/>
      <c r="H21" s="39"/>
    </row>
    <row r="22" spans="1:11" ht="62.25" customHeight="1" thickBot="1" x14ac:dyDescent="0.35">
      <c r="B22" s="40" t="s">
        <v>20</v>
      </c>
      <c r="C22" s="131"/>
      <c r="D22" s="131"/>
      <c r="E22" s="107" t="s">
        <v>21</v>
      </c>
      <c r="F22" s="107"/>
      <c r="G22" s="107"/>
      <c r="H22" s="108"/>
    </row>
    <row r="23" spans="1:11" x14ac:dyDescent="0.3">
      <c r="B23" s="41" t="s">
        <v>22</v>
      </c>
      <c r="C23" s="42"/>
      <c r="D23" s="42"/>
      <c r="E23" s="42"/>
      <c r="F23" s="42"/>
      <c r="G23" s="42"/>
      <c r="H23" s="43"/>
    </row>
    <row r="24" spans="1:11" ht="19.5" customHeight="1" x14ac:dyDescent="0.3">
      <c r="B24" s="44" t="s">
        <v>23</v>
      </c>
      <c r="C24" s="45" t="s">
        <v>24</v>
      </c>
      <c r="D24" s="109" t="s">
        <v>25</v>
      </c>
      <c r="E24" s="109"/>
      <c r="F24" s="110" t="s">
        <v>26</v>
      </c>
      <c r="G24" s="110"/>
      <c r="H24" s="111" t="s">
        <v>27</v>
      </c>
    </row>
    <row r="25" spans="1:11" ht="27" customHeight="1" x14ac:dyDescent="0.3">
      <c r="B25" s="46">
        <v>1.31</v>
      </c>
      <c r="C25" s="47"/>
      <c r="D25" s="113"/>
      <c r="E25" s="113"/>
      <c r="F25" s="105" t="str">
        <f>IF(D25="","",IF(C25="",B25*D25,C25*D25))</f>
        <v/>
      </c>
      <c r="G25" s="105"/>
      <c r="H25" s="112"/>
    </row>
    <row r="26" spans="1:11" x14ac:dyDescent="0.3">
      <c r="B26" s="48" t="s">
        <v>28</v>
      </c>
      <c r="C26" s="49"/>
      <c r="D26" s="49"/>
      <c r="E26" s="49"/>
      <c r="F26" s="49"/>
      <c r="G26" s="49"/>
      <c r="H26" s="50"/>
    </row>
    <row r="27" spans="1:11" ht="19.5" customHeight="1" x14ac:dyDescent="0.3">
      <c r="B27" s="51" t="s">
        <v>29</v>
      </c>
      <c r="C27" s="51" t="s">
        <v>30</v>
      </c>
      <c r="D27" s="114" t="s">
        <v>31</v>
      </c>
      <c r="E27" s="114"/>
      <c r="F27" s="115" t="s">
        <v>26</v>
      </c>
      <c r="G27" s="115"/>
      <c r="H27" s="116" t="s">
        <v>27</v>
      </c>
    </row>
    <row r="28" spans="1:11" ht="27" customHeight="1" x14ac:dyDescent="0.3">
      <c r="B28" s="46">
        <v>1.51</v>
      </c>
      <c r="C28" s="52"/>
      <c r="D28" s="104"/>
      <c r="E28" s="104"/>
      <c r="F28" s="105" t="str">
        <f>IF(D28="","",IF(C28="",D28/B28,D28/C28))</f>
        <v/>
      </c>
      <c r="G28" s="105"/>
      <c r="H28" s="117"/>
    </row>
    <row r="29" spans="1:11" ht="12" customHeight="1" thickBot="1" x14ac:dyDescent="0.35"/>
    <row r="30" spans="1:11" ht="27" customHeight="1" thickBot="1" x14ac:dyDescent="0.35">
      <c r="B30" s="53" t="s">
        <v>34</v>
      </c>
      <c r="C30" s="120"/>
      <c r="D30" s="120"/>
      <c r="E30" s="121" t="s">
        <v>99</v>
      </c>
      <c r="F30" s="122"/>
      <c r="G30" s="123"/>
      <c r="H30" s="124"/>
    </row>
    <row r="31" spans="1:11" ht="12" customHeight="1" x14ac:dyDescent="0.3">
      <c r="B31" s="10"/>
      <c r="C31" s="17"/>
      <c r="D31" s="18"/>
      <c r="E31" s="18"/>
      <c r="F31" s="18"/>
      <c r="G31" s="18"/>
      <c r="H31" s="18"/>
      <c r="I31" s="10"/>
      <c r="J31" s="10"/>
      <c r="K31" s="10"/>
    </row>
    <row r="32" spans="1:11" s="4" customFormat="1" ht="27" customHeight="1" x14ac:dyDescent="0.3">
      <c r="A32" s="3" t="s">
        <v>70</v>
      </c>
    </row>
    <row r="33" spans="1:12" s="54" customFormat="1" ht="30" customHeight="1" thickBot="1" x14ac:dyDescent="0.35">
      <c r="A33" s="57"/>
      <c r="B33" s="125" t="s">
        <v>100</v>
      </c>
      <c r="C33" s="125"/>
      <c r="D33" s="118" t="str">
        <f>E48</f>
        <v>建築(房屋)工程(RC)</v>
      </c>
      <c r="E33" s="118"/>
      <c r="F33" s="118"/>
      <c r="G33" s="57"/>
      <c r="L33" s="55"/>
    </row>
    <row r="34" spans="1:12" s="54" customFormat="1" ht="30" customHeight="1" thickTop="1" thickBot="1" x14ac:dyDescent="0.35">
      <c r="A34" s="57"/>
      <c r="B34" s="78" t="s">
        <v>101</v>
      </c>
      <c r="C34" s="78"/>
      <c r="D34" s="76" t="str">
        <f>I48</f>
        <v>第一級</v>
      </c>
      <c r="E34" s="79" t="s">
        <v>77</v>
      </c>
      <c r="F34" s="57"/>
      <c r="G34" s="80"/>
      <c r="L34" s="55"/>
    </row>
    <row r="35" spans="1:12" s="54" customFormat="1" ht="30" customHeight="1" thickTop="1" thickBot="1" x14ac:dyDescent="0.35">
      <c r="A35" s="57"/>
      <c r="B35" s="126" t="s">
        <v>102</v>
      </c>
      <c r="C35" s="127"/>
      <c r="D35" s="128"/>
      <c r="E35" s="76">
        <f>J48</f>
        <v>2.4700000000000002</v>
      </c>
      <c r="F35" s="57"/>
      <c r="G35" s="57"/>
    </row>
    <row r="36" spans="1:12" s="54" customFormat="1" ht="30" customHeight="1" thickTop="1" thickBot="1" x14ac:dyDescent="0.35">
      <c r="A36" s="57"/>
      <c r="B36" s="129" t="s">
        <v>111</v>
      </c>
      <c r="C36" s="130"/>
      <c r="D36" s="130"/>
      <c r="E36" s="119" t="str">
        <f>IF(OR(C3="",K48=""),"",DOLLAR(K48,0))</f>
        <v>$9,016</v>
      </c>
      <c r="F36" s="119"/>
      <c r="G36" s="57" t="s">
        <v>35</v>
      </c>
    </row>
    <row r="37" spans="1:12" s="54" customFormat="1" ht="30" customHeight="1" thickTop="1" thickBot="1" x14ac:dyDescent="0.35">
      <c r="A37" s="57"/>
      <c r="B37" s="77" t="s">
        <v>103</v>
      </c>
      <c r="C37" s="76">
        <f>IF(G14="","-",ABS(G14))</f>
        <v>0</v>
      </c>
      <c r="D37" s="57" t="s">
        <v>78</v>
      </c>
      <c r="E37" s="81"/>
      <c r="F37" s="81"/>
      <c r="G37" s="57"/>
    </row>
    <row r="38" spans="1:12" s="54" customFormat="1" ht="30" customHeight="1" thickTop="1" thickBot="1" x14ac:dyDescent="0.35">
      <c r="A38" s="57"/>
      <c r="B38" s="77" t="s">
        <v>79</v>
      </c>
      <c r="C38" s="76">
        <f>F44</f>
        <v>0</v>
      </c>
      <c r="D38" s="57" t="s">
        <v>78</v>
      </c>
      <c r="E38" s="56" t="str">
        <f>IF((E36*F44*0.5%)&lt;0,0,DOLLAR(E36*F44*0.5%,0))</f>
        <v>$0</v>
      </c>
      <c r="F38" s="57" t="s">
        <v>35</v>
      </c>
      <c r="G38" s="57"/>
    </row>
    <row r="39" spans="1:12" s="54" customFormat="1" ht="30" customHeight="1" thickTop="1" thickBot="1" x14ac:dyDescent="0.35">
      <c r="A39" s="57"/>
      <c r="B39" s="77" t="s">
        <v>104</v>
      </c>
      <c r="C39" s="76" t="str">
        <f>G44</f>
        <v>-</v>
      </c>
      <c r="D39" s="57" t="s">
        <v>78</v>
      </c>
      <c r="E39" s="56">
        <f>IF((E36*(C37-30)*1.725%/365)&lt;0,0,DOLLAR(E36*(C37-30)*1.725%/365,0))</f>
        <v>0</v>
      </c>
      <c r="F39" s="57" t="s">
        <v>35</v>
      </c>
      <c r="G39" s="57"/>
    </row>
    <row r="40" spans="1:12" s="54" customFormat="1" ht="30" customHeight="1" thickTop="1" thickBot="1" x14ac:dyDescent="0.35">
      <c r="A40" s="57"/>
      <c r="B40" s="77" t="s">
        <v>105</v>
      </c>
      <c r="C40" s="76" t="str">
        <f>IF(K48&lt;10000,"否",IF(C37&gt;30,"是","否"))</f>
        <v>否</v>
      </c>
      <c r="D40" s="57"/>
      <c r="E40" s="81"/>
      <c r="F40" s="81"/>
      <c r="G40" s="57"/>
    </row>
    <row r="41" spans="1:12" s="54" customFormat="1" ht="30" customHeight="1" thickTop="1" thickBot="1" x14ac:dyDescent="0.35">
      <c r="A41" s="57"/>
      <c r="B41" s="77" t="s">
        <v>80</v>
      </c>
      <c r="C41" s="119" t="str">
        <f>DOLLAR(E36+E38+E39,0)</f>
        <v>$9,016</v>
      </c>
      <c r="D41" s="119"/>
      <c r="E41" s="57" t="s">
        <v>35</v>
      </c>
      <c r="F41" s="81"/>
      <c r="G41" s="57"/>
    </row>
    <row r="42" spans="1:12" ht="20.399999999999999" thickTop="1" x14ac:dyDescent="0.3">
      <c r="I42" s="57"/>
    </row>
    <row r="43" spans="1:12" hidden="1" x14ac:dyDescent="0.3">
      <c r="B43" s="5" t="s">
        <v>36</v>
      </c>
      <c r="G43" s="10"/>
      <c r="I43" s="57"/>
    </row>
    <row r="44" spans="1:12" hidden="1" x14ac:dyDescent="0.3">
      <c r="B44" s="5" t="s">
        <v>1</v>
      </c>
      <c r="C44" s="58">
        <f>IF(COUNT(C14:E14)&lt;3,"",DATE(C14+1911,D14,E14))</f>
        <v>44562</v>
      </c>
      <c r="D44" s="5" t="s">
        <v>38</v>
      </c>
      <c r="E44" s="59">
        <f>IF(C44-C45&gt;0,C44-C45+1,0)</f>
        <v>0</v>
      </c>
      <c r="F44" s="59">
        <f>IF(E44="","",IF(E44&gt;30,30,E44))</f>
        <v>0</v>
      </c>
      <c r="G44" s="10" t="str">
        <f>IF(E44="","",IF(E44&gt;30,E44-30,"-"))</f>
        <v>-</v>
      </c>
      <c r="I44" s="57"/>
    </row>
    <row r="45" spans="1:12" hidden="1" x14ac:dyDescent="0.3">
      <c r="B45" s="5" t="s">
        <v>37</v>
      </c>
      <c r="C45" s="58">
        <f>IF(COUNT(C9:E9)&lt;3,"",DATE(C9+1911,D9,E9))</f>
        <v>44562</v>
      </c>
      <c r="D45" s="5" t="s">
        <v>38</v>
      </c>
      <c r="E45" s="59">
        <f>IF(COUNT(C45:C46)&lt;2,"",C46-C45+1)</f>
        <v>365</v>
      </c>
      <c r="I45" s="57"/>
    </row>
    <row r="46" spans="1:12" hidden="1" x14ac:dyDescent="0.3">
      <c r="B46" s="5" t="s">
        <v>39</v>
      </c>
      <c r="C46" s="58">
        <f>IF(COUNT(C10:E10)&lt;3,"",DATE(C10+1911,D10,E10))</f>
        <v>44926</v>
      </c>
      <c r="D46" s="5" t="s">
        <v>40</v>
      </c>
      <c r="E46" s="60">
        <f>IF(COUNT(E45)&lt;1,"",E45/30)</f>
        <v>12.166666666666666</v>
      </c>
      <c r="I46" s="57"/>
    </row>
    <row r="47" spans="1:12" hidden="1" x14ac:dyDescent="0.3">
      <c r="H47" s="61"/>
    </row>
    <row r="48" spans="1:12" hidden="1" x14ac:dyDescent="0.3">
      <c r="B48" s="62" t="s">
        <v>41</v>
      </c>
      <c r="C48" s="5">
        <f>IF(COUNTA(C3)&lt;1,"",MATCH(C3,B50:B62,0))</f>
        <v>1</v>
      </c>
      <c r="D48" s="10">
        <f>IF(COUNTA(C3)&lt;1,"",C3)</f>
        <v>1</v>
      </c>
      <c r="E48" s="63" t="str">
        <f>IF(D48="","",VLOOKUP(D48,$B50:$L62,11,FALSE))</f>
        <v>建築(房屋)工程(RC)</v>
      </c>
      <c r="F48" s="5" t="str">
        <f>IF(D48="","",VLOOKUP(D48,$B50:$L62,5,FALSE))</f>
        <v>元/平方公尺/月</v>
      </c>
      <c r="H48" s="64">
        <f>IF(OR(D48="",COUNT(H50:K61)&lt;3),"",VLOOKUP(D48,$B50:$L61,7,FALSE))</f>
        <v>3650</v>
      </c>
      <c r="I48" s="65" t="str">
        <f>IF(OR(D48="",COUNT(H50:K61)&lt;3),"",VLOOKUP(D48,$B50:$L62,8,FALSE))</f>
        <v>第一級</v>
      </c>
      <c r="J48" s="65">
        <f>IF(OR(D48="",COUNT(H50:K61)&lt;3),"",VLOOKUP(D48,$B50:$L62,9,FALSE))</f>
        <v>2.4700000000000002</v>
      </c>
      <c r="K48" s="65">
        <f>IF(OR(D48="",COUNT(H50:K61)&lt;3),"",VLOOKUP(D48,$B50:$L62,10,FALSE))</f>
        <v>9015.5</v>
      </c>
    </row>
    <row r="49" spans="2:12" hidden="1" x14ac:dyDescent="0.3">
      <c r="B49" s="5" t="s">
        <v>42</v>
      </c>
      <c r="C49" s="10" t="s">
        <v>43</v>
      </c>
      <c r="D49" s="10" t="s">
        <v>44</v>
      </c>
      <c r="E49" s="10" t="s">
        <v>45</v>
      </c>
      <c r="F49" s="5" t="s">
        <v>46</v>
      </c>
      <c r="H49" s="65" t="s">
        <v>47</v>
      </c>
      <c r="I49" s="65" t="s">
        <v>48</v>
      </c>
      <c r="J49" s="65" t="s">
        <v>49</v>
      </c>
      <c r="K49" s="65" t="s">
        <v>50</v>
      </c>
    </row>
    <row r="50" spans="2:12" hidden="1" x14ac:dyDescent="0.3">
      <c r="B50" s="66">
        <v>1</v>
      </c>
      <c r="C50" s="67">
        <v>2.4700000000000002</v>
      </c>
      <c r="D50" s="67">
        <v>2.65</v>
      </c>
      <c r="E50" s="67">
        <v>5.9</v>
      </c>
      <c r="F50" s="68" t="s">
        <v>106</v>
      </c>
      <c r="H50" s="69">
        <f>IF(AND(D48=1,COUNT(C17)=1),C17*G9,"")</f>
        <v>3650</v>
      </c>
      <c r="I50" s="17" t="str">
        <f>IF(COUNT(H50)=0,"",IF(H50&gt;=3500,"第一級",IF(H50*E50&lt;2000,"第三級","第二級")))</f>
        <v>第一級</v>
      </c>
      <c r="J50" s="12">
        <f>IF(COUNT(H50)=0,"",IF(H50&gt;=3500,C50,IF(H50*E50&lt;2000,E50,D50)))</f>
        <v>2.4700000000000002</v>
      </c>
      <c r="K50" s="70">
        <f>IF(COUNT(H50:J50)&lt;2,"",H50*J50)</f>
        <v>9015.5</v>
      </c>
      <c r="L50" s="5" t="s">
        <v>51</v>
      </c>
    </row>
    <row r="51" spans="2:12" hidden="1" x14ac:dyDescent="0.3">
      <c r="B51" s="66">
        <v>2</v>
      </c>
      <c r="C51" s="67">
        <v>2.54</v>
      </c>
      <c r="D51" s="67">
        <v>2.82</v>
      </c>
      <c r="E51" s="67">
        <v>5.63</v>
      </c>
      <c r="F51" s="68" t="s">
        <v>106</v>
      </c>
      <c r="H51" s="69" t="str">
        <f>IF(AND(D48=2,COUNT(C17)=1),C17*G9,"")</f>
        <v/>
      </c>
      <c r="I51" s="17" t="str">
        <f>IF(COUNT(H51)=0,"",IF(H51&gt;=3500,"第一級",IF(H51*E51&lt;2000,"第三級","第二級")))</f>
        <v/>
      </c>
      <c r="J51" s="12" t="str">
        <f>IF(COUNT(H51)=0,"",IF(H51&gt;=3500,C51,IF(H51*E51&lt;2000,E51,D51)))</f>
        <v/>
      </c>
      <c r="K51" s="70" t="str">
        <f t="shared" ref="K51:K60" si="0">IF(COUNT(H51:J51)&lt;2,"",H51*J51)</f>
        <v/>
      </c>
      <c r="L51" s="5" t="s">
        <v>52</v>
      </c>
    </row>
    <row r="52" spans="2:12" hidden="1" x14ac:dyDescent="0.3">
      <c r="B52" s="66">
        <v>3</v>
      </c>
      <c r="C52" s="67">
        <v>0.49</v>
      </c>
      <c r="D52" s="67">
        <v>0.56000000000000005</v>
      </c>
      <c r="E52" s="67">
        <v>1.06</v>
      </c>
      <c r="F52" s="68" t="s">
        <v>107</v>
      </c>
      <c r="H52" s="69" t="str">
        <f>IF(AND(D48=3,COUNT(C17)=1),C17,"")</f>
        <v/>
      </c>
      <c r="I52" s="17" t="str">
        <f>IF(COUNT(H52)=0,"",IF(H52&gt;=3500,"第一級",IF(H52*E52&lt;2000,"第三級","第二級")))</f>
        <v/>
      </c>
      <c r="J52" s="12" t="str">
        <f>IF(COUNT(H52)=0,"",IF(H52&gt;=3500,C52,IF(H52*E52&lt;2000,E52,D52)))</f>
        <v/>
      </c>
      <c r="K52" s="70" t="str">
        <f t="shared" si="0"/>
        <v/>
      </c>
      <c r="L52" s="5" t="s">
        <v>53</v>
      </c>
    </row>
    <row r="53" spans="2:12" hidden="1" x14ac:dyDescent="0.3">
      <c r="B53" s="66">
        <v>4</v>
      </c>
      <c r="C53" s="67">
        <v>1.43</v>
      </c>
      <c r="D53" s="67">
        <v>1.59</v>
      </c>
      <c r="E53" s="67">
        <v>3.18</v>
      </c>
      <c r="F53" s="68" t="s">
        <v>106</v>
      </c>
      <c r="H53" s="69" t="str">
        <f>IF(AND(D48=4,COUNT(C17)=1),C17*G9,"")</f>
        <v/>
      </c>
      <c r="I53" s="17" t="str">
        <f>IF(COUNT(H53)=0,"",IF(H53&gt;=30000,"第一級",IF(H53*E53&lt;2000,"第三級","第二級")))</f>
        <v/>
      </c>
      <c r="J53" s="12" t="str">
        <f>IF(COUNT(H53)=0,"",IF(H53&gt;=30000,C53,IF(H53*E53&lt;2000,E53,D53)))</f>
        <v/>
      </c>
      <c r="K53" s="70" t="str">
        <f t="shared" si="0"/>
        <v/>
      </c>
      <c r="L53" s="5" t="s">
        <v>7</v>
      </c>
    </row>
    <row r="54" spans="2:12" hidden="1" x14ac:dyDescent="0.3">
      <c r="B54" s="66">
        <v>5</v>
      </c>
      <c r="C54" s="67">
        <v>2.08</v>
      </c>
      <c r="D54" s="67">
        <v>2.42</v>
      </c>
      <c r="E54" s="67">
        <v>4.24</v>
      </c>
      <c r="F54" s="68" t="s">
        <v>106</v>
      </c>
      <c r="H54" s="69" t="str">
        <f>IF(AND(D48=5,COUNT(C17)=1),C17*G9,"")</f>
        <v/>
      </c>
      <c r="I54" s="17" t="str">
        <f>IF(COUNT(H54)=0,"",IF(H54&gt;=227000,"第一級",IF(H54*E54&lt;2000,"第三級","第二級")))</f>
        <v/>
      </c>
      <c r="J54" s="12" t="str">
        <f>IF(COUNT(H54)=0,"",IF(H54&gt;=227000,C54,IF(H54*E54&lt;2000,E54,D54)))</f>
        <v/>
      </c>
      <c r="K54" s="70" t="str">
        <f t="shared" si="0"/>
        <v/>
      </c>
      <c r="L54" s="5" t="s">
        <v>8</v>
      </c>
    </row>
    <row r="55" spans="2:12" hidden="1" x14ac:dyDescent="0.3">
      <c r="B55" s="66">
        <v>6</v>
      </c>
      <c r="C55" s="67">
        <v>2.42</v>
      </c>
      <c r="D55" s="67">
        <v>2.99</v>
      </c>
      <c r="E55" s="67">
        <v>4.75</v>
      </c>
      <c r="F55" s="68" t="s">
        <v>106</v>
      </c>
      <c r="H55" s="69" t="str">
        <f>IF(AND(D48=6,COUNT(C17)=1),C17*G9,"")</f>
        <v/>
      </c>
      <c r="I55" s="17" t="str">
        <f>IF(COUNT(H55)=0,"",IF(H55&gt;=3000,"第一級",IF(H55*E55&lt;2000,"第三級","第二級")))</f>
        <v/>
      </c>
      <c r="J55" s="12" t="str">
        <f>IF(COUNT(H55)=0,"",IF(H55&gt;=3000,C55,IF(H55*E55&lt;2000,E55,D55)))</f>
        <v/>
      </c>
      <c r="K55" s="70" t="str">
        <f t="shared" si="0"/>
        <v/>
      </c>
      <c r="L55" s="5" t="s">
        <v>54</v>
      </c>
    </row>
    <row r="56" spans="2:12" hidden="1" x14ac:dyDescent="0.3">
      <c r="B56" s="66">
        <v>7</v>
      </c>
      <c r="C56" s="67">
        <v>0.24</v>
      </c>
      <c r="D56" s="67">
        <v>0.28000000000000003</v>
      </c>
      <c r="E56" s="67">
        <v>0.51</v>
      </c>
      <c r="F56" s="68" t="s">
        <v>106</v>
      </c>
      <c r="H56" s="69" t="str">
        <f>IF(AND(D48=7,COUNT(C17)=1),C17*G9,"")</f>
        <v/>
      </c>
      <c r="I56" s="17" t="str">
        <f>IF(COUNT(H56)=0,"",IF(H56&gt;=350000,"第一級",IF(H56*E56&lt;2000,"第三級","第二級")))</f>
        <v/>
      </c>
      <c r="J56" s="12" t="str">
        <f>IF(COUNT(H56)=0,"",IF(H56&gt;=350000,C56,IF(H56*E56&lt;2000,E56,D56)))</f>
        <v/>
      </c>
      <c r="K56" s="70" t="str">
        <f t="shared" si="0"/>
        <v/>
      </c>
      <c r="L56" s="5" t="s">
        <v>2</v>
      </c>
    </row>
    <row r="57" spans="2:12" hidden="1" x14ac:dyDescent="0.3">
      <c r="B57" s="66">
        <v>8</v>
      </c>
      <c r="C57" s="71">
        <v>5787</v>
      </c>
      <c r="D57" s="71">
        <v>7060</v>
      </c>
      <c r="E57" s="71">
        <v>11574</v>
      </c>
      <c r="F57" s="68" t="s">
        <v>109</v>
      </c>
      <c r="H57" s="72" t="str">
        <f>IF(AND(D48=8,COUNT(C18)=1),C18*G9,"")</f>
        <v/>
      </c>
      <c r="I57" s="17" t="str">
        <f>IF(COUNT(H57)=0,"",IF(H57&gt;=600,"第一級",IF(H57*E57&lt;2000,"第三級","第二級")))</f>
        <v/>
      </c>
      <c r="J57" s="12" t="str">
        <f>IF(COUNT(H57)=0,"",IF(H57&gt;=600,C57,IF(H57*E57&lt;2000,E57,D57)))</f>
        <v/>
      </c>
      <c r="K57" s="70" t="str">
        <f t="shared" si="0"/>
        <v/>
      </c>
      <c r="L57" s="5" t="s">
        <v>55</v>
      </c>
    </row>
    <row r="58" spans="2:12" hidden="1" x14ac:dyDescent="0.3">
      <c r="B58" s="66">
        <v>9</v>
      </c>
      <c r="C58" s="71">
        <v>5787</v>
      </c>
      <c r="D58" s="71">
        <v>7060</v>
      </c>
      <c r="E58" s="71">
        <v>11574</v>
      </c>
      <c r="F58" s="68" t="s">
        <v>109</v>
      </c>
      <c r="H58" s="72" t="str">
        <f>IF(AND(D48=9,COUNT(C18)=1),C18*G9,"")</f>
        <v/>
      </c>
      <c r="I58" s="17" t="str">
        <f>IF(COUNT(H58)=0,"",IF(H58&gt;=600,"第一級",IF(H58*E58&lt;2000,"第三級","第二級")))</f>
        <v/>
      </c>
      <c r="J58" s="12" t="str">
        <f>IF(COUNT(H58)=0,"",IF(H58&gt;=600,C58,IF(H58*E58&lt;2000,E58,D58)))</f>
        <v/>
      </c>
      <c r="K58" s="70" t="str">
        <f t="shared" si="0"/>
        <v/>
      </c>
      <c r="L58" s="5" t="s">
        <v>56</v>
      </c>
    </row>
    <row r="59" spans="2:12" hidden="1" x14ac:dyDescent="0.3">
      <c r="B59" s="73" t="s">
        <v>3</v>
      </c>
      <c r="C59" s="71">
        <v>4350</v>
      </c>
      <c r="D59" s="71">
        <v>5306</v>
      </c>
      <c r="E59" s="71">
        <v>8699</v>
      </c>
      <c r="F59" s="68" t="s">
        <v>109</v>
      </c>
      <c r="H59" s="72" t="str">
        <f>IF(AND(D48="A",COUNT(C18)=1),C18*G9,"")</f>
        <v/>
      </c>
      <c r="I59" s="17" t="str">
        <f>IF(COUNT(H59)=0,"",IF(H59&gt;=600,"第一級",IF(H59*E59&lt;2000,"第三級","第二級")))</f>
        <v/>
      </c>
      <c r="J59" s="12" t="str">
        <f>IF(COUNT(H59)=0,"",IF(H59&gt;=600,C59,IF(H59*E59&lt;2000,E59,D59)))</f>
        <v/>
      </c>
      <c r="K59" s="70" t="str">
        <f t="shared" si="0"/>
        <v/>
      </c>
      <c r="L59" s="5" t="s">
        <v>58</v>
      </c>
    </row>
    <row r="60" spans="2:12" hidden="1" x14ac:dyDescent="0.3">
      <c r="B60" s="73" t="s">
        <v>4</v>
      </c>
      <c r="C60" s="67">
        <v>5.0999999999999996</v>
      </c>
      <c r="D60" s="67">
        <v>6.07</v>
      </c>
      <c r="E60" s="67">
        <v>8.9</v>
      </c>
      <c r="F60" s="68" t="s">
        <v>60</v>
      </c>
      <c r="H60" s="72" t="str">
        <f>IF(AND(D48="B",COUNT(C22)=1),C22,"")</f>
        <v/>
      </c>
      <c r="I60" s="17" t="str">
        <f>IF(COUNT(H60)=0,"",IF(H60&gt;=10000,"第一級",IF(H60*E60&lt;2000,"第三級","第二級")))</f>
        <v/>
      </c>
      <c r="J60" s="12" t="str">
        <f>IF(COUNT(H60)=0,"",IF(H60&gt;=10000,C60,IF(H60*E60&lt;2000,E60,D60)))</f>
        <v/>
      </c>
      <c r="K60" s="70" t="str">
        <f t="shared" si="0"/>
        <v/>
      </c>
      <c r="L60" s="5" t="s">
        <v>5</v>
      </c>
    </row>
    <row r="61" spans="2:12" hidden="1" x14ac:dyDescent="0.3">
      <c r="B61" s="73" t="s">
        <v>6</v>
      </c>
      <c r="C61" s="74">
        <v>2.8E-3</v>
      </c>
      <c r="D61" s="74">
        <v>3.5000000000000001E-3</v>
      </c>
      <c r="E61" s="74">
        <v>5.4000000000000003E-3</v>
      </c>
      <c r="F61" s="68" t="s">
        <v>62</v>
      </c>
      <c r="H61" s="75" t="str">
        <f>IF(AND(D48="Z",COUNT(C30)=1),C30,"")</f>
        <v/>
      </c>
      <c r="I61" s="17" t="str">
        <f>IF(COUNT(H61)=0,"",IF(H61&gt;=1800000,"第一級",IF(H61*E61&lt;2000,"第三級","第二級")))</f>
        <v/>
      </c>
      <c r="J61" s="12" t="str">
        <f>IF(COUNT(H61)=0,"",IF(H61&gt;=1800000,C61,IF(H61*E61&lt;2000,E61,D61)))</f>
        <v/>
      </c>
      <c r="K61" s="70" t="str">
        <f>IF(COUNT(H61:J61)&lt;2,"",H61*J61)</f>
        <v/>
      </c>
      <c r="L61" s="5" t="s">
        <v>63</v>
      </c>
    </row>
    <row r="62" spans="2:12" x14ac:dyDescent="0.3">
      <c r="H62" s="61"/>
    </row>
  </sheetData>
  <sheetProtection sheet="1" selectLockedCells="1"/>
  <mergeCells count="30">
    <mergeCell ref="A1:H1"/>
    <mergeCell ref="B3:B5"/>
    <mergeCell ref="C3:C5"/>
    <mergeCell ref="B17:B18"/>
    <mergeCell ref="C17:D17"/>
    <mergeCell ref="E17:H17"/>
    <mergeCell ref="C18:D18"/>
    <mergeCell ref="E18:H18"/>
    <mergeCell ref="B19:H19"/>
    <mergeCell ref="B20:H20"/>
    <mergeCell ref="C22:D22"/>
    <mergeCell ref="E22:H22"/>
    <mergeCell ref="D24:E24"/>
    <mergeCell ref="F24:G24"/>
    <mergeCell ref="H24:H25"/>
    <mergeCell ref="D25:E25"/>
    <mergeCell ref="F25:G25"/>
    <mergeCell ref="C41:D41"/>
    <mergeCell ref="D27:E27"/>
    <mergeCell ref="F27:G27"/>
    <mergeCell ref="H27:H28"/>
    <mergeCell ref="D28:E28"/>
    <mergeCell ref="F28:G28"/>
    <mergeCell ref="C30:D30"/>
    <mergeCell ref="E30:H30"/>
    <mergeCell ref="B33:C33"/>
    <mergeCell ref="D33:F33"/>
    <mergeCell ref="B35:D35"/>
    <mergeCell ref="B36:D36"/>
    <mergeCell ref="E36:F36"/>
  </mergeCells>
  <phoneticPr fontId="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B50561E-C950-4F21-A7F3-EEA19AD36917}">
          <x14:formula1>
            <xm:f>設定!$A$16:$A$62</xm:f>
          </x14:formula1>
          <xm:sqref>C14 C9:C10</xm:sqref>
        </x14:dataValidation>
        <x14:dataValidation type="list" allowBlank="1" showInputMessage="1" showErrorMessage="1" xr:uid="{783DD854-5AF1-40BD-999C-CB40FC267694}">
          <x14:formula1>
            <xm:f>設定!$D$2:$D$13</xm:f>
          </x14:formula1>
          <xm:sqref>C3:C5</xm:sqref>
        </x14:dataValidation>
        <x14:dataValidation type="list" allowBlank="1" showInputMessage="1" showErrorMessage="1" xr:uid="{3455D99E-CD6A-4EED-849F-DFB0E27ABF88}">
          <x14:formula1>
            <xm:f>設定!$C$2:$C$32</xm:f>
          </x14:formula1>
          <xm:sqref>E14 E9:E11</xm:sqref>
        </x14:dataValidation>
        <x14:dataValidation type="list" allowBlank="1" showInputMessage="1" showErrorMessage="1" xr:uid="{80983672-6080-4179-85C0-3C9519E90FB6}">
          <x14:formula1>
            <xm:f>設定!$B$2:$B$13</xm:f>
          </x14:formula1>
          <xm:sqref>D14 D9:D11</xm:sqref>
        </x14:dataValidation>
        <x14:dataValidation type="list" allowBlank="1" showInputMessage="1" showErrorMessage="1" xr:uid="{540DACDB-0255-497C-AD24-21540151B4D1}">
          <x14:formula1>
            <xm:f>設定!$A$2:$A$52</xm:f>
          </x14:formula1>
          <xm:sqref>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93年以後試算表</vt:lpstr>
      <vt:lpstr>設定</vt:lpstr>
      <vt:lpstr>111年以後試算表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康廷公司04</cp:lastModifiedBy>
  <cp:lastPrinted>2019-02-18T02:04:44Z</cp:lastPrinted>
  <dcterms:created xsi:type="dcterms:W3CDTF">2017-05-04T05:42:05Z</dcterms:created>
  <dcterms:modified xsi:type="dcterms:W3CDTF">2024-04-30T07:44:45Z</dcterms:modified>
</cp:coreProperties>
</file>